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09" firstSheet="42" activeTab="50"/>
  </bookViews>
  <sheets>
    <sheet name="Мира9" sheetId="23" r:id="rId1"/>
    <sheet name="Мира 11" sheetId="1" r:id="rId2"/>
    <sheet name="Мира 11а" sheetId="2" r:id="rId3"/>
    <sheet name="Мира 13" sheetId="3" r:id="rId4"/>
    <sheet name="Мира 15" sheetId="4" r:id="rId5"/>
    <sheet name="Мира 15а" sheetId="5" r:id="rId6"/>
    <sheet name="Мира 17" sheetId="6" r:id="rId7"/>
    <sheet name="Мира 17а" sheetId="7" r:id="rId8"/>
    <sheet name="Мира 18" sheetId="8" r:id="rId9"/>
    <sheet name="Мира 20" sheetId="9" r:id="rId10"/>
    <sheet name="Мира 20а" sheetId="10" r:id="rId11"/>
    <sheet name="Мира 22" sheetId="11" r:id="rId12"/>
    <sheet name="Мира 22а" sheetId="12" r:id="rId13"/>
    <sheet name="Мира 22в" sheetId="13" r:id="rId14"/>
    <sheet name="Мира 24а" sheetId="14" r:id="rId15"/>
    <sheet name="Мира 24б" sheetId="15" r:id="rId16"/>
    <sheet name="Мира 26" sheetId="16" r:id="rId17"/>
    <sheet name="Мира26а" sheetId="17" r:id="rId18"/>
    <sheet name="Мира28" sheetId="18" r:id="rId19"/>
    <sheet name="Мира28а" sheetId="19" r:id="rId20"/>
    <sheet name="Мира30а" sheetId="20" r:id="rId21"/>
    <sheet name="Мира30б" sheetId="21" r:id="rId22"/>
    <sheet name="Мира30в" sheetId="22" r:id="rId23"/>
    <sheet name="Николаева58" sheetId="24" r:id="rId24"/>
    <sheet name="Островск25" sheetId="25" r:id="rId25"/>
    <sheet name="Островск29а" sheetId="26" r:id="rId26"/>
    <sheet name="Пионерская12" sheetId="27" r:id="rId27"/>
    <sheet name="Пионерская12а" sheetId="29" r:id="rId28"/>
    <sheet name="Пионерская14" sheetId="30" r:id="rId29"/>
    <sheet name="Пионерская16" sheetId="31" r:id="rId30"/>
    <sheet name="Пионерская18" sheetId="32" r:id="rId31"/>
    <sheet name="Победы15к1" sheetId="33" r:id="rId32"/>
    <sheet name="Победы15к2" sheetId="34" r:id="rId33"/>
    <sheet name="Победы15к3" sheetId="35" r:id="rId34"/>
    <sheet name="Победы17к1" sheetId="36" r:id="rId35"/>
    <sheet name="Тевосяна16а" sheetId="37" r:id="rId36"/>
    <sheet name="Тевосяна16б" sheetId="38" r:id="rId37"/>
    <sheet name="Тевосяна18а" sheetId="39" r:id="rId38"/>
    <sheet name="Тевосяна21" sheetId="40" r:id="rId39"/>
    <sheet name="Тевосяна 22а" sheetId="41" r:id="rId40"/>
    <sheet name="Тевосяна24а" sheetId="42" r:id="rId41"/>
    <sheet name="Тевосяна24в" sheetId="43" r:id="rId42"/>
    <sheet name="Тевосяна26" sheetId="44" r:id="rId43"/>
    <sheet name="Тевосяна28" sheetId="45" r:id="rId44"/>
    <sheet name="Тевосяна30" sheetId="46" r:id="rId45"/>
    <sheet name="Тевосяна34" sheetId="47" r:id="rId46"/>
    <sheet name="Черныш62" sheetId="48" r:id="rId47"/>
    <sheet name="Черныш65" sheetId="49" r:id="rId48"/>
    <sheet name="Черныш65а" sheetId="50" r:id="rId49"/>
    <sheet name="Западная 1" sheetId="52" r:id="rId50"/>
    <sheet name="Западная 1А" sheetId="53" r:id="rId51"/>
  </sheets>
  <calcPr calcId="145621"/>
</workbook>
</file>

<file path=xl/calcChain.xml><?xml version="1.0" encoding="utf-8"?>
<calcChain xmlns="http://schemas.openxmlformats.org/spreadsheetml/2006/main">
  <c r="E33" i="53" l="1"/>
  <c r="E34" i="52"/>
  <c r="E35" i="53"/>
  <c r="E36" i="52"/>
  <c r="E41" i="50"/>
  <c r="E11" i="52" l="1"/>
  <c r="E10" i="52"/>
  <c r="E11" i="50"/>
  <c r="E11" i="49"/>
  <c r="E11" i="48"/>
  <c r="E11" i="47"/>
  <c r="E11" i="42"/>
  <c r="E11" i="41"/>
  <c r="E11" i="39"/>
  <c r="E11" i="37"/>
  <c r="E11" i="31"/>
  <c r="E11" i="24"/>
  <c r="E11" i="23"/>
  <c r="E11" i="22"/>
  <c r="E11" i="21" l="1"/>
  <c r="E11" i="20"/>
  <c r="E11" i="19"/>
  <c r="E11" i="15"/>
  <c r="E11" i="11"/>
  <c r="E11" i="10"/>
  <c r="E11" i="6"/>
  <c r="E11" i="3"/>
  <c r="E11" i="1"/>
  <c r="E34" i="24" l="1"/>
  <c r="E39" i="8"/>
  <c r="E13" i="53" l="1"/>
  <c r="E14" i="52"/>
  <c r="E16" i="50"/>
  <c r="E14" i="49"/>
  <c r="E14" i="48"/>
  <c r="E16" i="47"/>
  <c r="E13" i="45"/>
  <c r="E14" i="44"/>
  <c r="E14" i="43"/>
  <c r="E15" i="42"/>
  <c r="E15" i="41"/>
  <c r="E16" i="40"/>
  <c r="E14" i="39"/>
  <c r="E18" i="38"/>
  <c r="E16" i="37"/>
  <c r="E17" i="36"/>
  <c r="E17" i="35"/>
  <c r="E15" i="34"/>
  <c r="E15" i="32"/>
  <c r="E17" i="31"/>
  <c r="E14" i="30"/>
  <c r="E21" i="29"/>
  <c r="E15" i="27"/>
  <c r="E14" i="26"/>
  <c r="E14" i="25"/>
  <c r="E14" i="24"/>
  <c r="E13" i="22"/>
  <c r="E14" i="21"/>
  <c r="E15" i="20"/>
  <c r="E18" i="19"/>
  <c r="E15" i="18"/>
  <c r="E14" i="17"/>
  <c r="E14" i="16"/>
  <c r="E14" i="15"/>
  <c r="E17" i="14"/>
  <c r="E15" i="13"/>
  <c r="E16" i="12"/>
  <c r="E16" i="11"/>
  <c r="E15" i="10"/>
  <c r="E16" i="9"/>
  <c r="E16" i="8"/>
  <c r="E16" i="7"/>
  <c r="E14" i="6"/>
  <c r="E16" i="5"/>
  <c r="E16" i="4"/>
  <c r="E16" i="3"/>
  <c r="E15" i="2"/>
  <c r="E16" i="1"/>
  <c r="E14" i="23"/>
  <c r="E19" i="38" l="1"/>
  <c r="E18" i="36"/>
  <c r="E16" i="32"/>
  <c r="E16" i="27"/>
  <c r="E15" i="16"/>
  <c r="E15" i="15"/>
  <c r="E16" i="10"/>
  <c r="E17" i="5"/>
  <c r="E17" i="4"/>
  <c r="E11" i="46" l="1"/>
  <c r="E11" i="45"/>
  <c r="E11" i="44"/>
  <c r="E11" i="43"/>
  <c r="E11" i="40"/>
  <c r="E11" i="38"/>
  <c r="E11" i="36"/>
  <c r="E11" i="35"/>
  <c r="E11" i="34"/>
  <c r="E11" i="33"/>
  <c r="E11" i="32"/>
  <c r="E11" i="30"/>
  <c r="E11" i="29"/>
  <c r="E11" i="27"/>
  <c r="E11" i="25"/>
  <c r="E11" i="26"/>
  <c r="E11" i="18"/>
  <c r="E11" i="17"/>
  <c r="E11" i="16"/>
  <c r="E11" i="14"/>
  <c r="E11" i="13"/>
  <c r="E11" i="12"/>
  <c r="E11" i="9"/>
  <c r="E11" i="8"/>
  <c r="E11" i="7"/>
  <c r="E11" i="5"/>
  <c r="E11" i="4"/>
  <c r="E11" i="2"/>
  <c r="E9" i="52"/>
  <c r="E8" i="52"/>
  <c r="E31" i="52"/>
  <c r="E5" i="53" l="1"/>
  <c r="E4" i="53"/>
  <c r="E3" i="53"/>
  <c r="E5" i="52"/>
  <c r="E4" i="52"/>
  <c r="E3" i="52"/>
  <c r="E5" i="50"/>
  <c r="E4" i="50"/>
  <c r="E3" i="50"/>
  <c r="E5" i="49"/>
  <c r="E4" i="49"/>
  <c r="E3" i="49"/>
  <c r="E5" i="48"/>
  <c r="E4" i="48"/>
  <c r="E3" i="48"/>
  <c r="E5" i="47"/>
  <c r="E4" i="47"/>
  <c r="E3" i="47"/>
  <c r="E5" i="46"/>
  <c r="E4" i="46"/>
  <c r="E3" i="46"/>
  <c r="E5" i="45"/>
  <c r="E4" i="45"/>
  <c r="E3" i="45"/>
  <c r="E5" i="44"/>
  <c r="E4" i="44"/>
  <c r="E3" i="44"/>
  <c r="E5" i="43"/>
  <c r="E4" i="43"/>
  <c r="E3" i="43"/>
  <c r="E5" i="42"/>
  <c r="E4" i="42"/>
  <c r="E3" i="42"/>
  <c r="E5" i="41"/>
  <c r="E4" i="41"/>
  <c r="E3" i="41"/>
  <c r="E5" i="40"/>
  <c r="E4" i="40"/>
  <c r="E3" i="40"/>
  <c r="E5" i="39"/>
  <c r="E4" i="39"/>
  <c r="E3" i="39"/>
  <c r="E5" i="38"/>
  <c r="E4" i="38"/>
  <c r="E3" i="38"/>
  <c r="E5" i="37"/>
  <c r="E4" i="37"/>
  <c r="E3" i="37"/>
  <c r="E5" i="36"/>
  <c r="E4" i="36"/>
  <c r="E3" i="36"/>
  <c r="E5" i="35"/>
  <c r="E4" i="35"/>
  <c r="E3" i="35"/>
  <c r="E5" i="34"/>
  <c r="E4" i="34"/>
  <c r="E3" i="34"/>
  <c r="E5" i="33"/>
  <c r="E4" i="33"/>
  <c r="E3" i="33"/>
  <c r="E5" i="32"/>
  <c r="E4" i="32"/>
  <c r="E3" i="32"/>
  <c r="E3" i="31"/>
  <c r="E5" i="31"/>
  <c r="E4" i="31"/>
  <c r="E5" i="30"/>
  <c r="E4" i="30"/>
  <c r="E3" i="30"/>
  <c r="E5" i="29"/>
  <c r="E4" i="29"/>
  <c r="E3" i="29"/>
  <c r="E5" i="27"/>
  <c r="E4" i="27"/>
  <c r="E3" i="27"/>
  <c r="E5" i="26"/>
  <c r="E4" i="26"/>
  <c r="E3" i="26"/>
  <c r="E5" i="25"/>
  <c r="E4" i="25"/>
  <c r="E3" i="25"/>
  <c r="E3" i="24"/>
  <c r="E5" i="24"/>
  <c r="E4" i="24"/>
  <c r="E3" i="22"/>
  <c r="E5" i="22"/>
  <c r="E4" i="22"/>
  <c r="E3" i="21"/>
  <c r="E5" i="21"/>
  <c r="E4" i="21"/>
  <c r="E3" i="20"/>
  <c r="E5" i="20"/>
  <c r="E4" i="20"/>
  <c r="E3" i="19"/>
  <c r="E5" i="19"/>
  <c r="E4" i="19"/>
  <c r="E3" i="18"/>
  <c r="E5" i="18"/>
  <c r="E4" i="18"/>
  <c r="E3" i="17"/>
  <c r="E5" i="17"/>
  <c r="E4" i="17"/>
  <c r="E3" i="16"/>
  <c r="E5" i="16"/>
  <c r="E4" i="16"/>
  <c r="E3" i="15"/>
  <c r="E5" i="15"/>
  <c r="E4" i="15"/>
  <c r="E3" i="14"/>
  <c r="E5" i="14"/>
  <c r="E4" i="14"/>
  <c r="E3" i="13"/>
  <c r="E5" i="13"/>
  <c r="E4" i="13"/>
  <c r="E3" i="12" l="1"/>
  <c r="E5" i="12"/>
  <c r="E4" i="12"/>
  <c r="E3" i="11"/>
  <c r="E5" i="11"/>
  <c r="E4" i="11"/>
  <c r="E3" i="10"/>
  <c r="E5" i="10"/>
  <c r="E4" i="10"/>
  <c r="E3" i="9"/>
  <c r="E5" i="9"/>
  <c r="E4" i="9"/>
  <c r="E3" i="8"/>
  <c r="E5" i="8"/>
  <c r="E4" i="8"/>
  <c r="E3" i="7"/>
  <c r="E5" i="7"/>
  <c r="E4" i="7"/>
  <c r="E3" i="6"/>
  <c r="E5" i="6"/>
  <c r="E4" i="6"/>
  <c r="E3" i="5"/>
  <c r="E5" i="5"/>
  <c r="E4" i="5"/>
  <c r="E3" i="4"/>
  <c r="E5" i="4"/>
  <c r="E4" i="4"/>
  <c r="E3" i="3"/>
  <c r="E5" i="3"/>
  <c r="E4" i="3"/>
  <c r="E3" i="2"/>
  <c r="E5" i="2"/>
  <c r="E4" i="2"/>
  <c r="E3" i="1"/>
  <c r="E5" i="1"/>
  <c r="E4" i="1"/>
  <c r="E3" i="23"/>
  <c r="E5" i="23"/>
  <c r="E4" i="23"/>
  <c r="E39" i="50" l="1"/>
  <c r="E34" i="49"/>
  <c r="E34" i="48"/>
  <c r="E36" i="47"/>
  <c r="E38" i="46"/>
  <c r="E33" i="45"/>
  <c r="E37" i="44"/>
  <c r="E34" i="43"/>
  <c r="E35" i="42"/>
  <c r="E35" i="41"/>
  <c r="E34" i="39"/>
  <c r="E36" i="37"/>
  <c r="E38" i="32"/>
  <c r="E37" i="31"/>
  <c r="E37" i="30"/>
  <c r="E41" i="29"/>
  <c r="E36" i="27"/>
  <c r="E34" i="26"/>
  <c r="E37" i="6"/>
  <c r="E39" i="5"/>
  <c r="E39" i="3"/>
  <c r="E38" i="2"/>
  <c r="E39" i="1"/>
  <c r="E34" i="23"/>
  <c r="E18" i="45" l="1"/>
  <c r="E22" i="44"/>
  <c r="E19" i="43"/>
  <c r="E20" i="42"/>
  <c r="E20" i="41"/>
  <c r="E22" i="40"/>
  <c r="E19" i="39"/>
  <c r="E21" i="37"/>
  <c r="E23" i="32"/>
  <c r="E22" i="31"/>
  <c r="E22" i="30"/>
  <c r="E26" i="29"/>
  <c r="E21" i="27"/>
  <c r="E19" i="26"/>
  <c r="E19" i="25"/>
  <c r="E19" i="24"/>
  <c r="E18" i="22"/>
  <c r="E19" i="21"/>
  <c r="E20" i="20"/>
  <c r="E23" i="19"/>
  <c r="E22" i="18"/>
  <c r="E19" i="17"/>
  <c r="E22" i="16"/>
  <c r="E25" i="14"/>
  <c r="E24" i="12"/>
  <c r="E23" i="10"/>
  <c r="E24" i="7"/>
  <c r="E22" i="6"/>
  <c r="E24" i="5"/>
  <c r="E24" i="3"/>
  <c r="E23" i="2"/>
  <c r="E24" i="1"/>
  <c r="E19" i="23"/>
  <c r="E18" i="53"/>
  <c r="E19" i="52"/>
  <c r="E24" i="38"/>
  <c r="E22" i="36"/>
  <c r="E22" i="35"/>
  <c r="E20" i="34"/>
  <c r="E20" i="33"/>
  <c r="E20" i="13"/>
  <c r="E24" i="11"/>
  <c r="E24" i="9"/>
  <c r="E24" i="8"/>
  <c r="E24" i="4"/>
  <c r="E24" i="53"/>
  <c r="E25" i="52"/>
  <c r="E30" i="50"/>
  <c r="E25" i="49"/>
  <c r="E25" i="48"/>
  <c r="E27" i="47"/>
  <c r="E29" i="46"/>
  <c r="E24" i="45"/>
  <c r="E28" i="44"/>
  <c r="E25" i="43"/>
  <c r="E26" i="42"/>
  <c r="E26" i="41"/>
  <c r="E28" i="40"/>
  <c r="E25" i="39"/>
  <c r="E30" i="38"/>
  <c r="E27" i="37"/>
  <c r="E28" i="36"/>
  <c r="E28" i="35"/>
  <c r="E26" i="34"/>
  <c r="E26" i="33"/>
  <c r="E29" i="32"/>
  <c r="E28" i="31"/>
  <c r="E28" i="30"/>
  <c r="E32" i="29"/>
  <c r="E27" i="27"/>
  <c r="E25" i="26"/>
  <c r="E25" i="25"/>
  <c r="E25" i="24"/>
  <c r="E24" i="22"/>
  <c r="E25" i="21"/>
  <c r="E29" i="19"/>
  <c r="E28" i="18"/>
  <c r="E25" i="17"/>
  <c r="E26" i="15"/>
  <c r="E31" i="14"/>
  <c r="E30" i="12" l="1"/>
  <c r="E30" i="11"/>
  <c r="E29" i="10"/>
  <c r="E30" i="9"/>
  <c r="E30" i="8"/>
  <c r="E41" i="8" s="1"/>
  <c r="E30" i="7"/>
  <c r="E28" i="6"/>
  <c r="E30" i="5"/>
  <c r="E30" i="4"/>
  <c r="E30" i="3"/>
  <c r="E29" i="2"/>
  <c r="E30" i="1"/>
  <c r="E25" i="23"/>
  <c r="E36" i="49" l="1"/>
  <c r="E36" i="48"/>
  <c r="E35" i="45"/>
  <c r="E37" i="41"/>
  <c r="E41" i="38"/>
  <c r="E39" i="35"/>
  <c r="E37" i="34"/>
  <c r="E37" i="33"/>
  <c r="E38" i="27"/>
  <c r="E36" i="26"/>
  <c r="E36" i="25"/>
  <c r="E36" i="24"/>
  <c r="E26" i="20"/>
  <c r="E36" i="17"/>
  <c r="E39" i="16"/>
  <c r="E42" i="14"/>
  <c r="E37" i="13"/>
  <c r="E39" i="30" l="1"/>
  <c r="E40" i="46"/>
  <c r="E39" i="31"/>
  <c r="E39" i="40"/>
  <c r="E39" i="44"/>
  <c r="E41" i="12"/>
  <c r="E41" i="3"/>
  <c r="E40" i="10" l="1"/>
  <c r="E41" i="4"/>
  <c r="E41" i="9"/>
  <c r="E37" i="15"/>
  <c r="E36" i="23" l="1"/>
  <c r="E40" i="19"/>
  <c r="E36" i="39"/>
  <c r="E41" i="1"/>
  <c r="E36" i="21"/>
  <c r="E40" i="32"/>
  <c r="E36" i="43"/>
  <c r="E35" i="22"/>
  <c r="E38" i="37"/>
  <c r="E41" i="7"/>
  <c r="E39" i="36"/>
  <c r="E37" i="20"/>
  <c r="E37" i="42"/>
  <c r="E39" i="6" l="1"/>
  <c r="E43" i="29"/>
  <c r="E41" i="5"/>
  <c r="E38" i="47"/>
  <c r="E39" i="18"/>
  <c r="E40" i="2" l="1"/>
</calcChain>
</file>

<file path=xl/sharedStrings.xml><?xml version="1.0" encoding="utf-8"?>
<sst xmlns="http://schemas.openxmlformats.org/spreadsheetml/2006/main" count="1814" uniqueCount="171">
  <si>
    <t>№ п/п</t>
  </si>
  <si>
    <r>
      <t>Диспетчерское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ЕДС ЖКХ-Восток"</t>
    </r>
    <r>
      <rPr>
        <b/>
        <sz val="10"/>
        <color theme="1"/>
        <rFont val="Times New Roman"/>
        <family val="1"/>
        <charset val="204"/>
      </rPr>
      <t>)</t>
    </r>
  </si>
  <si>
    <r>
      <t>Паспортно-регистрационное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МФЦ"</t>
    </r>
    <r>
      <rPr>
        <b/>
        <sz val="10"/>
        <color theme="1"/>
        <rFont val="Times New Roman"/>
        <family val="1"/>
        <charset val="204"/>
      </rPr>
      <t>)</t>
    </r>
  </si>
  <si>
    <t xml:space="preserve">Аварийное обслуживание МКД </t>
  </si>
  <si>
    <t>Наименование выполненных работ (оказанных услуг)</t>
  </si>
  <si>
    <r>
      <t>Содержание земельного участка МКД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наледи, посыпка песком, обрубка обрезка деревьев и кустарников, покос травы и пр.</t>
    </r>
    <r>
      <rPr>
        <b/>
        <i/>
        <sz val="10"/>
        <color theme="1"/>
        <rFont val="Times New Roman"/>
        <family val="1"/>
        <charset val="204"/>
      </rPr>
      <t>)</t>
    </r>
  </si>
  <si>
    <r>
      <t>Содержание мест общего пользования МКД (</t>
    </r>
    <r>
      <rPr>
        <i/>
        <sz val="10"/>
        <color theme="1"/>
        <rFont val="Times New Roman"/>
        <family val="1"/>
        <charset val="204"/>
      </rPr>
      <t>влажное подметание лестничных проемов и маршей, влажная уборка кабин лифтов при их наличии, устранение засоров мусоропроводов при их наличии, протирка пыли с подоконников и пр.)</t>
    </r>
  </si>
  <si>
    <r>
      <t>Содержание конструктивных элементов МКД</t>
    </r>
    <r>
      <rPr>
        <sz val="10"/>
        <color theme="1"/>
        <rFont val="Times New Roman"/>
        <family val="1"/>
        <charset val="204"/>
      </rPr>
      <t xml:space="preserve"> (фундамента, подвала, стен, перекрытий и покрытий, крыши, лестниц, фасада, внутренней отделки, полов, оконных и дверных заполнений и т.п.)</t>
    </r>
    <r>
      <rPr>
        <b/>
        <sz val="10"/>
        <color theme="1"/>
        <rFont val="Times New Roman"/>
        <family val="1"/>
        <charset val="204"/>
      </rPr>
      <t>, всего:</t>
    </r>
  </si>
  <si>
    <t>в том числе текущий ремонт:</t>
  </si>
  <si>
    <r>
      <t xml:space="preserve">Содержание систем инженернотехнического обеспечения и инженерного оборудования МКД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водоотведения, системы теплоснабжения, электроснабжения, инженерного оборудования</t>
    </r>
    <r>
      <rPr>
        <sz val="10"/>
        <color theme="1"/>
        <rFont val="Times New Roman"/>
        <family val="1"/>
        <charset val="204"/>
      </rPr>
      <t>)</t>
    </r>
    <r>
      <rPr>
        <i/>
        <sz val="10"/>
        <color theme="1"/>
        <rFont val="Times New Roman"/>
        <family val="1"/>
        <charset val="204"/>
      </rPr>
      <t>,</t>
    </r>
    <r>
      <rPr>
        <b/>
        <sz val="10"/>
        <color theme="1"/>
        <rFont val="Times New Roman"/>
        <family val="1"/>
        <charset val="204"/>
      </rPr>
      <t>всего:</t>
    </r>
  </si>
  <si>
    <r>
      <t xml:space="preserve">Техобслуживание внутридомового газового оборудования  </t>
    </r>
    <r>
      <rPr>
        <sz val="10"/>
        <color theme="1"/>
        <rFont val="Times New Roman"/>
        <family val="1"/>
        <charset val="204"/>
      </rPr>
      <t>(ООО "ГИС")</t>
    </r>
  </si>
  <si>
    <r>
      <t>Обследование, ремонт и устранение завалов вентиляционных каналов и дымоходов</t>
    </r>
    <r>
      <rPr>
        <i/>
        <sz val="10"/>
        <color theme="1"/>
        <rFont val="Times New Roman"/>
        <family val="1"/>
        <charset val="204"/>
      </rPr>
      <t xml:space="preserve"> (ООО "ГИС")</t>
    </r>
  </si>
  <si>
    <t>Работы, выполняемые в целях надлежащего содержания лифтов, всего:</t>
  </si>
  <si>
    <t>в том числе:</t>
  </si>
  <si>
    <t>Техническое обслуживание (ООО "Электросталь Лифт")</t>
  </si>
  <si>
    <t>Освидетельствование лифтов (ООО "Колис")</t>
  </si>
  <si>
    <t>Обязательное стахование опасного объекта (лифты)</t>
  </si>
  <si>
    <t>Оценка лифтов</t>
  </si>
  <si>
    <t>Дератизация и дезинсекция помещений, входящих в состав общего имущества МКД, всего:</t>
  </si>
  <si>
    <t xml:space="preserve">Дератизационная обработка </t>
  </si>
  <si>
    <t xml:space="preserve">Дезинсекционная обработка </t>
  </si>
  <si>
    <r>
      <t xml:space="preserve">Услуги единого расчетно-кассового центра </t>
    </r>
    <r>
      <rPr>
        <i/>
        <sz val="10"/>
        <color theme="1"/>
        <rFont val="Times New Roman"/>
        <family val="1"/>
        <charset val="204"/>
      </rPr>
      <t>(ЕИРЦ)</t>
    </r>
  </si>
  <si>
    <t>Услуи и работы по управлению МКД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</si>
  <si>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</si>
  <si>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Всего выполнено работ, оказано услуг по содержанию общего имущества МКД </t>
  </si>
  <si>
    <t>Ремонт кровли</t>
  </si>
  <si>
    <t>Ремонт подъезда №3</t>
  </si>
  <si>
    <t>Ремонт шиферной кровли</t>
  </si>
  <si>
    <t>Ремонт подъезда №1</t>
  </si>
  <si>
    <t>Ремонт подъезда №2</t>
  </si>
  <si>
    <t>Налоги, сборы</t>
  </si>
  <si>
    <t>ОТЧЕТ ЗА 2022Г. ПО СОДЕРЖАНИЮ И РЕМОНТУ ОБЩЕГО ИМУЩЕСТВА МКД ПО АДРЕСУ: УЛ.ЗАПАДНАЯ 1А</t>
  </si>
  <si>
    <t>ОТЧЕТ ЗА 2022Г. ПО СОДЕРЖАНИЮ И РЕМОНТУ ОБЩЕГО ИМУЩЕСТВА МКД ПО АДРЕСУ: УЛ.МИРА 11</t>
  </si>
  <si>
    <t>ОТЧЕТ ЗА 2022Г. ПО СОДЕРЖАНИЮ И РЕМОНТУ ОБЩЕГО ИМУЩЕСТВА МКД ПО АДРЕСУ: УЛ.МИРА 11а</t>
  </si>
  <si>
    <t>ОТЧЕТ ЗА 2022Г. ПО СОДЕРЖАНИЮ И РЕМОНТУ ОБЩЕГО ИМУЩЕСТВА МКД ПО АДРЕСУ: УЛ.МИРА 13</t>
  </si>
  <si>
    <t>ОТЧЕТ ЗА 2022Г. ПО СОДЕРЖАНИЮ И РЕМОНТУ ОБЩЕГО ИМУЩЕСТВА МКД ПО АДРЕСУ: УЛ.МИРА 9</t>
  </si>
  <si>
    <t>ОТЧЕТ ЗА 2022Г. ПО СОДЕРЖАНИЮ И РЕМОНТУ ОБЩЕГО ИМУЩЕСТВА МКД ПО АДРЕСУ: УЛ.ЗАПАДНАЯ 1</t>
  </si>
  <si>
    <t>ОТЧЕТ ЗА 2022Г. ПО СОДЕРЖАНИЮ И РЕМОНТУ ОБЩЕГО ИМУЩЕСТВА МКД ПО АДРЕСУ: УЛ.МИРА 15</t>
  </si>
  <si>
    <t>ОТЧЕТ ЗА 2022Г. ПО СОДЕРЖАНИЮ И РЕМОНТУ ОБЩЕГО ИМУЩЕСТВА МКД ПО АДРЕСУ: УЛ.МИРА 15а</t>
  </si>
  <si>
    <t>ОТЧЕТ ЗА 2022Г. ПО СОДЕРЖАНИЮ И РЕМОНТУ ОБЩЕГО ИМУЩЕСТВА МКД ПО АДРЕСУ: УЛ.МИРА 17</t>
  </si>
  <si>
    <t>ОТЧЕТ ЗА 2022Г. ПО СОДЕРЖАНИЮ И РЕМОНТУ ОБЩЕГО ИМУЩЕСТВА МКД ПО АДРЕСУ: УЛ.МИРА 17а</t>
  </si>
  <si>
    <t>ОТЧЕТ ЗА 2022Г. ПО СОДЕРЖАНИЮ И РЕМОНТУ ОБЩЕГО ИМУЩЕСТВА МКД ПО АДРЕСУ: УЛ.МИРА 18</t>
  </si>
  <si>
    <t>ОТЧЕТ ЗА 2022Г. ПО СОДЕРЖАНИЮ И РЕМОНТУ ОБЩЕГО ИМУЩЕСТВА МКД ПО АДРЕСУ: УЛ.МИРА 20</t>
  </si>
  <si>
    <t>ОТЧЕТ ЗА 2022Г. ПО СОДЕРЖАНИЮ И РЕМОНТУ ОБЩЕГО ИМУЩЕСТВА МКД ПО АДРЕСУ: УЛ.МИРА 20а</t>
  </si>
  <si>
    <t>ОТЧЕТ ЗА 2022Г. ПО СОДЕРЖАНИЮ И РЕМОНТУ ОБЩЕГО ИМУЩЕСТВА МКД ПО АДРЕСУ: УЛ.МИРА 22</t>
  </si>
  <si>
    <t>ОТЧЕТ ЗА 2022Г. ПО СОДЕРЖАНИЮ И РЕМОНТУ ОБЩЕГО ИМУЩЕСТВА МКД ПО АДРЕСУ: УЛ.МИРА 22а</t>
  </si>
  <si>
    <t>ОТЧЕТ ЗА 2022Г. ПО СОДЕРЖАНИЮ И РЕМОНТУ ОБЩЕГО ИМУЩЕСТВА МКД ПО АДРЕСУ: УЛ.МИРА 22в</t>
  </si>
  <si>
    <t>ОТЧЕТ ЗА 2022Г. ПО СОДЕРЖАНИЮ И РЕМОНТУ ОБЩЕГО ИМУЩЕСТВА МКД ПО АДРЕСУ: УЛ.МИРА 24а</t>
  </si>
  <si>
    <t>ОТЧЕТ ЗА 2022Г. ПО СОДЕРЖАНИЮ И РЕМОНТУ ОБЩЕГО ИМУЩЕСТВА МКД ПО АДРЕСУ: УЛ.МИРА 24б</t>
  </si>
  <si>
    <t>ОТЧЕТ ЗА 2022Г. ПО СОДЕРЖАНИЮ И РЕМОНТУ ОБЩЕГО ИМУЩЕСТВА МКД ПО АДРЕСУ: УЛ.МИРА 26</t>
  </si>
  <si>
    <t>ОТЧЕТ ЗА 2022Г. ПО СОДЕРЖАНИЮ И РЕМОНТУ ОБЩЕГО ИМУЩЕСТВА МКД ПО АДРЕСУ: УЛ.МИРА 26а</t>
  </si>
  <si>
    <t>ОТЧЕТ ЗА 2022Г. ПО СОДЕРЖАНИЮ И РЕМОНТУ ОБЩЕГО ИМУЩЕСТВА МКД ПО АДРЕСУ: УЛ.МИРА 28</t>
  </si>
  <si>
    <t>ОТЧЕТ ЗА 2022Г. ПО СОДЕРЖАНИЮ И РЕМОНТУ ОБЩЕГО ИМУЩЕСТВА МКД ПО АДРЕСУ: УЛ.МИРА 28а</t>
  </si>
  <si>
    <t>ОТЧЕТ ЗА 2022Г. ПО СОДЕРЖАНИЮ И РЕМОНТУ ОБЩЕГО ИМУЩЕСТВА МКД ПО АДРЕСУ: УЛ.МИРА 30а</t>
  </si>
  <si>
    <t>ОТЧЕТ ЗА 2022Г. ПО СОДЕРЖАНИЮ И РЕМОНТУ ОБЩЕГО ИМУЩЕСТВА МКД ПО АДРЕСУ: УЛ.МИРА 30б</t>
  </si>
  <si>
    <t>ОТЧЕТ ЗА 2022Г. ПО СОДЕРЖАНИЮ И РЕМОНТУ ОБЩЕГО ИМУЩЕСТВА МКД ПО АДРЕСУ: УЛ.МИРА 30в</t>
  </si>
  <si>
    <t>ОТЧЕТ ЗА 2022Г. ПО СОДЕРЖАНИЮ И РЕМОНТУ ОБЩЕГО ИМУЩЕСТВА МКД ПО АДРЕСУ: УЛ.НИКОЛАЕВА 58</t>
  </si>
  <si>
    <t>ОТЧЕТ ЗА 2022Г. ПО СОДЕРЖАНИЮ И РЕМОНТУ ОБЩЕГО ИМУЩЕСТВА МКД ПО АДРЕСУ: УЛ.ОСТРОВСКОГО 25</t>
  </si>
  <si>
    <t>ОТЧЕТ ЗА 2022Г. ПО СОДЕРЖАНИЮ И РЕМОНТУ ОБЩЕГО ИМУЩЕСТВА МКД ПО АДРЕСУ: УЛ.ОСТРОВСКОГО 29а</t>
  </si>
  <si>
    <t>ОТЧЕТ ЗА 2022Г. ПО СОДЕРЖАНИЮ И РЕМОНТУ ОБЩЕГО ИМУЩЕСТВА МКД ПО АДРЕСУ: УЛ.ПИОНЕРСКАЯ 12</t>
  </si>
  <si>
    <t>ОТЧЕТ ЗА 2022Г. ПО СОДЕРЖАНИЮ И РЕМОНТУ ОБЩЕГО ИМУЩЕСТВА МКД ПО АДРЕСУ: УЛ.ПИОНЕРСКАЯ 12а</t>
  </si>
  <si>
    <t>ОТЧЕТ ЗА 2022Г. ПО СОДЕРЖАНИЮ И РЕМОНТУ ОБЩЕГО ИМУЩЕСТВА МКД ПО АДРЕСУ: УЛ.ПИОНЕРСКАЯ 14</t>
  </si>
  <si>
    <t>ОТЧЕТ ЗА 2022Г. ПО СОДЕРЖАНИЮ И РЕМОНТУ ОБЩЕГО ИМУЩЕСТВА МКД ПО АДРЕСУ: УЛ.ПИОНЕРСКАЯ 16</t>
  </si>
  <si>
    <t>ОТЧЕТ ЗА 2022Г. ПО СОДЕРЖАНИЮ И РЕМОНТУ ОБЩЕГО ИМУЩЕСТВА МКД ПО АДРЕСУ: УЛ.ПИОНЕРСКАЯ 18</t>
  </si>
  <si>
    <t>ОТЧЕТ ЗА 2022Г. ПО СОДЕРЖАНИЮ И РЕМОНТУ ОБЩЕГО ИМУЩЕСТВА МКД ПО АДРЕСУ: УЛ.ПОБЕДЫ 15 К 1</t>
  </si>
  <si>
    <t>ОТЧЕТ ЗА 2022Г. ПО СОДЕРЖАНИЮ И РЕМОНТУ ОБЩЕГО ИМУЩЕСТВА МКД ПО АДРЕСУ: УЛ.ПОБЕДЫ 15 К 2</t>
  </si>
  <si>
    <t>ОТЧЕТ ЗА 2022Г. ПО СОДЕРЖАНИЮ И РЕМОНТУ ОБЩЕГО ИМУЩЕСТВА МКД ПО АДРЕСУ: УЛ.ПОБЕДЫ 15 К 3</t>
  </si>
  <si>
    <t>ОТЧЕТ ЗА 2022Г. ПО СОДЕРЖАНИЮ И РЕМОНТУ ОБЩЕГО ИМУЩЕСТВА МКД ПО АДРЕСУ: УЛ.ПОБЕДЫ 17 К 1</t>
  </si>
  <si>
    <t>ОТЧЕТ ЗА 2022Г. ПО СОДЕРЖАНИЮ И РЕМОНТУ ОБЩЕГО ИМУЩЕСТВА МКД ПО АДРЕСУ: УЛ.ТЕВОСЯНА 16А</t>
  </si>
  <si>
    <t>ОТЧЕТ ЗА 2022Г. ПО СОДЕРЖАНИЮ И РЕМОНТУ ОБЩЕГО ИМУЩЕСТВА МКД ПО АДРЕСУ: УЛ.ТЕВОСЯНА 16б</t>
  </si>
  <si>
    <t>ОТЧЕТ ЗА 2022Г. ПО СОДЕРЖАНИЮ И РЕМОНТУ ОБЩЕГО ИМУЩЕСТВА МКД ПО АДРЕСУ: УЛ.ТЕВОСЯНА 18а</t>
  </si>
  <si>
    <t>ОТЧЕТ ЗА 2022Г. ПО СОДЕРЖАНИЮ И РЕМОНТУ ОБЩЕГО ИМУЩЕСТВА МКД ПО АДРЕСУ: УЛ.ТЕВОСЯНА 21</t>
  </si>
  <si>
    <t>ОТЧЕТ ЗА 2022Г. ПО СОДЕРЖАНИЮ И РЕМОНТУ ОБЩЕГО ИМУЩЕСТВА МКД ПО АДРЕСУ: УЛ.ТЕВОСЯНА 22а</t>
  </si>
  <si>
    <t>ОТЧЕТ ЗА 2022Г. ПО СОДЕРЖАНИЮ И РЕМОНТУ ОБЩЕГО ИМУЩЕСТВА МКД ПО АДРЕСУ: УЛ.ТЕВОСЯНА 24а</t>
  </si>
  <si>
    <t>ОТЧЕТ ЗА 2022Г. ПО СОДЕРЖАНИЮ И РЕМОНТУ ОБЩЕГО ИМУЩЕСТВА МКД ПО АДРЕСУ: УЛ.ТЕВОСЯНА 24в</t>
  </si>
  <si>
    <t>ОТЧЕТ ЗА 2022Г. ПО СОДЕРЖАНИЮ И РЕМОНТУ ОБЩЕГО ИМУЩЕСТВА МКД ПО АДРЕСУ: УЛ.ТЕВОСЯНА 26</t>
  </si>
  <si>
    <t>ОТЧЕТ ЗА 2022Г. ПО СОДЕРЖАНИЮ И РЕМОНТУ ОБЩЕГО ИМУЩЕСТВА МКД ПО АДРЕСУ: УЛ.ТЕВОСЯНА 28</t>
  </si>
  <si>
    <t>ОТЧЕТ ЗА 2022Г. ПО СОДЕРЖАНИЮ И РЕМОНТУ ОБЩЕГО ИМУЩЕСТВА МКД ПО АДРЕСУ: УЛ.ТЕВОСЯНА 30</t>
  </si>
  <si>
    <t>ОТЧЕТ ЗА 2022Г. ПО СОДЕРЖАНИЮ И РЕМОНТУ ОБЩЕГО ИМУЩЕСТВА МКД ПО АДРЕСУ: УЛ.ТЕВОСЯНА 34</t>
  </si>
  <si>
    <t>ОТЧЕТ ЗА 2022Г. ПО СОДЕРЖАНИЮ И РЕМОНТУ ОБЩЕГО ИМУЩЕСТВА МКД ПО АДРЕСУ: УЛ.ЧЕРНЫШЕВСКОГО 62</t>
  </si>
  <si>
    <t>ОТЧЕТ ЗА 2022Г. ПО СОДЕРЖАНИЮ И РЕМОНТУ ОБЩЕГО ИМУЩЕСТВА МКД ПО АДРЕСУ: УЛ.ЧЕРНЫШЕВСКОГО 65</t>
  </si>
  <si>
    <t>ОТЧЕТ ЗА 2022Г. ПО СОДЕРЖАНИЮ И РЕМОНТУ ОБЩЕГО ИМУЩЕСТВА МКД ПО АДРЕСУ: УЛ.ЧЕРНЫШЕВСКОГО 65а</t>
  </si>
  <si>
    <t>Ремонт мягкой кровли</t>
  </si>
  <si>
    <t>Ремонт мягкой кровли кв.13, 15, 16, 47, 48, 61, 62 частично кв.29. 31, 32, 45, 46</t>
  </si>
  <si>
    <t>Ремонт мягкой кровли кв.№28,29,30</t>
  </si>
  <si>
    <t>Ремонт подъезда №4</t>
  </si>
  <si>
    <t>Роспись подъездов №1,4</t>
  </si>
  <si>
    <t>Замена лежака отопления и ГВС подъезд №5</t>
  </si>
  <si>
    <t xml:space="preserve">Демонтаж и монтаж натяжного потолка кв.№8  </t>
  </si>
  <si>
    <t>Демонтаж и монтаж натяжного потолка кв.№180</t>
  </si>
  <si>
    <t>Демонтаж и монтаж натяжного потолка кв.№35</t>
  </si>
  <si>
    <t>Демонтаж козырька подъезд №6</t>
  </si>
  <si>
    <t>Ремонт подъезда №6</t>
  </si>
  <si>
    <t>Роспись подъезда №3</t>
  </si>
  <si>
    <t>Установка окон ПВХ подъезд №12</t>
  </si>
  <si>
    <t>Доп. работы по ремонту подъезда №3</t>
  </si>
  <si>
    <t>Ремонт цоколя</t>
  </si>
  <si>
    <t>Ремонт мягкой кровли  кв.№79</t>
  </si>
  <si>
    <t xml:space="preserve">Ремонт кровли  над пр Подружка </t>
  </si>
  <si>
    <t>Установка окон ПВХ в подъезде №2</t>
  </si>
  <si>
    <t>Прокладка трубопроводов ГВС в подвале</t>
  </si>
  <si>
    <t>Утепление фасада кв.№68</t>
  </si>
  <si>
    <t>Утепление фасада кв.17</t>
  </si>
  <si>
    <t>Установка окон ПВХ в под№1</t>
  </si>
  <si>
    <t>Установка оконных блоков в подъезде №3</t>
  </si>
  <si>
    <t xml:space="preserve">Изготовление и монтаж дверей выхода на кровлю </t>
  </si>
  <si>
    <t>Дем и монтаж натяжного потолка кв.№53</t>
  </si>
  <si>
    <t>Ремонт мягкой кровли кв.77,78,79,80,57,58,59,60,39,40</t>
  </si>
  <si>
    <t>Демонтаж и монтаж натяжного потолка кв.№16</t>
  </si>
  <si>
    <t>Доп работы по ремонту подъезда №3</t>
  </si>
  <si>
    <t>Устройство напольных покрытий под.№3</t>
  </si>
  <si>
    <t>Утепление фасада (входная группа) подъезд №3</t>
  </si>
  <si>
    <t>Ремонт эл.освещения лифт шахты подъезд №2</t>
  </si>
  <si>
    <t>Ремонт боровов и оголовков над кв.16,32,13,14,15,16,29,30,31,32</t>
  </si>
  <si>
    <t>Ремонт подъезда №3 (Дополнительная)</t>
  </si>
  <si>
    <t>Установка оконного блока ПВХ кв.№47</t>
  </si>
  <si>
    <t>Изготов и монтаж металл.двери подъезд №3</t>
  </si>
  <si>
    <t>Установка окон ПВХ(подоконники) подъезд №3</t>
  </si>
  <si>
    <t>Ремонт кровли кв.88</t>
  </si>
  <si>
    <t>Ремонт лестн ограждения подъезд №6</t>
  </si>
  <si>
    <t>Ремонт кв№39 течь кровли</t>
  </si>
  <si>
    <t>Ремонт эл.освещения в подвале подъезд №5</t>
  </si>
  <si>
    <t>Ремонт л/клетки подъезд №3</t>
  </si>
  <si>
    <t>Восстан.электроосвещения в подвале подъезд 1,2,3</t>
  </si>
  <si>
    <t xml:space="preserve"> Замена лежака и стояка отопления в подвале</t>
  </si>
  <si>
    <t>Ремонт  боровов и оголовки дым труб</t>
  </si>
  <si>
    <t>Ремонт л/клетки подъезд №2</t>
  </si>
  <si>
    <t>Ремонт водосточных свесов и разжелобков</t>
  </si>
  <si>
    <t>Ремонт мягкой кровли подъезды №№ 1,3,4, кв.13,14,15,43,44,45,58,59,60</t>
  </si>
  <si>
    <t>Ремонт мягкой кровли подъезд №5</t>
  </si>
  <si>
    <t>Монтаж козырька  из профнастила подъезд  №4</t>
  </si>
  <si>
    <t xml:space="preserve">Утепление со стороны л/клетки кв.№7 </t>
  </si>
  <si>
    <t>Утепление фасада кв.№16</t>
  </si>
  <si>
    <t>Демонтаж и монтаж натяжного потолка кв.№1</t>
  </si>
  <si>
    <t>Устройство козырьков подъезды №№1,2,3,4</t>
  </si>
  <si>
    <t>Ремонт освещения л/маршей</t>
  </si>
  <si>
    <t>Демонтаж и монтаж натяжного потолка   кв.№120</t>
  </si>
  <si>
    <t>Замена электропроводки</t>
  </si>
  <si>
    <t>Демонтаж и монтаж натяжного потолка кв.№60</t>
  </si>
  <si>
    <t>Ремонь металлической двери подъезд №1</t>
  </si>
  <si>
    <t>Ремонт подъезда</t>
  </si>
  <si>
    <t>Роспись подъезда №1</t>
  </si>
  <si>
    <t>Роспись подъезда</t>
  </si>
  <si>
    <t>Ремонт мягкой кровли кв.100 частично17,18,19,20,37,38,39,40</t>
  </si>
  <si>
    <t>Ремонт кровли кв.32,33,34,35,47,48,50,62,63,64,65,79</t>
  </si>
  <si>
    <t>Замена стояка ХВС кв.2,3,6,7,10,11,14,15,18,19</t>
  </si>
  <si>
    <t>Дем и монтаж натяжного потолка кв.№58</t>
  </si>
  <si>
    <t>Ремонт мягкой кровли (козырек) подъезд №9</t>
  </si>
  <si>
    <t>Дем и монтаж натяжного потолка кв.№31</t>
  </si>
  <si>
    <t>Дем и монтаж натяжного потолка кв.№55</t>
  </si>
  <si>
    <t>Дем и монтаж натяжного потолка кв.№61</t>
  </si>
  <si>
    <t>Ремонт кровли кв.№№14,44,45</t>
  </si>
  <si>
    <t>Ремонт герметизации межпанельных швов кв.74,67,41</t>
  </si>
  <si>
    <t>Ремонт герметизации межпанельных швов кв.110,108,80,22,42,46</t>
  </si>
  <si>
    <t>Ремонт герметизации межпанельных швов  кв.59,75,80,торец дома</t>
  </si>
  <si>
    <t>Ремонт герметизации межпанельных швов кв.26</t>
  </si>
  <si>
    <t>Ремонт герметизации межпанельных швов кв.8,12,16,2,6,10,14,18,9,13,17,24,28,32,36,40,26,56,58</t>
  </si>
  <si>
    <t>Ремонт герметизации межпанельных швов термошов наружных стен</t>
  </si>
  <si>
    <t>Стоимость работ, услуг за год, руб.</t>
  </si>
  <si>
    <t>Начислено за услуги (работы) по содержанию и текущему ремонту</t>
  </si>
  <si>
    <t>Оплачено собственниками и нанимателями жилых и нежилых помещений</t>
  </si>
  <si>
    <t xml:space="preserve">Задолженность собственников и нанимателей на 31.12.2022Г.             </t>
  </si>
  <si>
    <t>Очистка кровли от наледи и снега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</si>
  <si>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электроснабжение),</t>
    </r>
    <r>
      <rPr>
        <sz val="10"/>
        <color theme="1"/>
        <rFont val="Times New Roman"/>
        <family val="1"/>
        <charset val="204"/>
      </rPr>
      <t xml:space="preserve">обращение с ТКО, </t>
    </r>
    <r>
      <rPr>
        <b/>
        <sz val="10"/>
        <color theme="1"/>
        <rFont val="Times New Roman"/>
        <family val="1"/>
        <charset val="204"/>
      </rPr>
      <t>всего</t>
    </r>
  </si>
  <si>
    <r>
      <t xml:space="preserve">Коммунальные услуги </t>
    </r>
    <r>
      <rPr>
        <i/>
        <sz val="10"/>
        <color theme="1"/>
        <rFont val="Times New Roman"/>
        <family val="1"/>
        <charset val="204"/>
      </rPr>
      <t>(отопление, холодное водоснабжение, горячее водоснабжение при наличии, водоотведение, электроснабжение, обращение с ТКО)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</si>
  <si>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>Демонтаж и монтаж натяжного потолка кв.№28</t>
  </si>
  <si>
    <t xml:space="preserve">Очистка кровли от наледи и снега </t>
  </si>
  <si>
    <t>Замена оконных конструкций</t>
  </si>
  <si>
    <t>Очистка кровли от налели и снега</t>
  </si>
  <si>
    <t>Установка светильников в подвале  подъезд №12</t>
  </si>
  <si>
    <t>Оценка техсостояния и эксплуатации пригодности строит.конструкций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</si>
</sst>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" fontId="3" fillId="0" borderId="13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top"/>
    </xf>
    <xf numFmtId="4" fontId="3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4" fontId="4" fillId="0" borderId="4" xfId="0" applyNumberFormat="1" applyFont="1" applyBorder="1"/>
    <xf numFmtId="2" fontId="3" fillId="0" borderId="26" xfId="0" applyNumberFormat="1" applyFont="1" applyBorder="1" applyAlignment="1">
      <alignment horizontal="left" vertical="center" wrapText="1"/>
    </xf>
    <xf numFmtId="2" fontId="3" fillId="0" borderId="27" xfId="0" applyNumberFormat="1" applyFont="1" applyBorder="1" applyAlignment="1">
      <alignment horizontal="left" vertical="center" wrapText="1"/>
    </xf>
    <xf numFmtId="4" fontId="4" fillId="0" borderId="7" xfId="0" applyNumberFormat="1" applyFont="1" applyBorder="1"/>
    <xf numFmtId="4" fontId="3" fillId="0" borderId="13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Border="1"/>
    <xf numFmtId="4" fontId="3" fillId="0" borderId="1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4" fontId="3" fillId="0" borderId="18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top"/>
    </xf>
    <xf numFmtId="4" fontId="3" fillId="0" borderId="31" xfId="0" applyNumberFormat="1" applyFont="1" applyBorder="1"/>
    <xf numFmtId="0" fontId="4" fillId="0" borderId="28" xfId="0" applyFont="1" applyBorder="1" applyAlignment="1">
      <alignment horizontal="center" vertical="top"/>
    </xf>
    <xf numFmtId="4" fontId="3" fillId="0" borderId="34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top" wrapText="1"/>
    </xf>
    <xf numFmtId="4" fontId="3" fillId="0" borderId="31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0" fillId="0" borderId="0" xfId="0" applyNumberFormat="1"/>
    <xf numFmtId="4" fontId="4" fillId="0" borderId="31" xfId="0" applyNumberFormat="1" applyFont="1" applyBorder="1"/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0" fillId="0" borderId="0" xfId="0" applyAlignment="1">
      <alignment horizontal="left"/>
    </xf>
    <xf numFmtId="4" fontId="4" fillId="0" borderId="4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/>
    </xf>
    <xf numFmtId="4" fontId="4" fillId="0" borderId="31" xfId="0" applyNumberFormat="1" applyFont="1" applyBorder="1" applyAlignment="1">
      <alignment horizontal="right"/>
    </xf>
    <xf numFmtId="0" fontId="5" fillId="0" borderId="32" xfId="0" applyFont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4" fontId="4" fillId="0" borderId="0" xfId="0" applyNumberFormat="1" applyFont="1" applyBorder="1"/>
    <xf numFmtId="0" fontId="3" fillId="0" borderId="3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4" fontId="3" fillId="0" borderId="39" xfId="0" applyNumberFormat="1" applyFont="1" applyBorder="1"/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4" fontId="2" fillId="0" borderId="3" xfId="0" applyNumberFormat="1" applyFont="1" applyBorder="1"/>
    <xf numFmtId="4" fontId="3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1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 vertical="top" wrapText="1"/>
    </xf>
    <xf numFmtId="2" fontId="3" fillId="0" borderId="21" xfId="0" applyNumberFormat="1" applyFont="1" applyBorder="1" applyAlignment="1">
      <alignment horizontal="left" vertical="center" wrapText="1"/>
    </xf>
    <xf numFmtId="2" fontId="3" fillId="0" borderId="22" xfId="0" applyNumberFormat="1" applyFont="1" applyBorder="1" applyAlignment="1">
      <alignment horizontal="left" vertical="center" wrapText="1"/>
    </xf>
    <xf numFmtId="2" fontId="3" fillId="0" borderId="23" xfId="0" applyNumberFormat="1" applyFont="1" applyBorder="1" applyAlignment="1">
      <alignment horizontal="left" vertical="center" wrapText="1"/>
    </xf>
    <xf numFmtId="0" fontId="5" fillId="0" borderId="32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5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right"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27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3" fillId="0" borderId="3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3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42578125" customWidth="1"/>
    <col min="7" max="8" width="10" hidden="1" customWidth="1"/>
  </cols>
  <sheetData>
    <row r="1" spans="1:8" ht="34.15" customHeight="1" x14ac:dyDescent="0.25">
      <c r="A1" s="87" t="s">
        <v>35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685761.30999999994</v>
      </c>
      <c r="G3">
        <v>499830.73</v>
      </c>
      <c r="H3">
        <v>185930.58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705993.25999999989</v>
      </c>
      <c r="G4">
        <v>462389.54999999993</v>
      </c>
      <c r="H4">
        <v>243603.71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213408.46000000011</v>
      </c>
      <c r="G5">
        <v>190672.00000000012</v>
      </c>
      <c r="H5">
        <v>22736.46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67062.97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55017.39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74453.97</v>
      </c>
    </row>
    <row r="11" spans="1:8" x14ac:dyDescent="0.25">
      <c r="A11" s="23"/>
      <c r="B11" s="29" t="s">
        <v>8</v>
      </c>
      <c r="C11" s="30"/>
      <c r="D11" s="31"/>
      <c r="E11" s="32">
        <f>E12</f>
        <v>54913.69</v>
      </c>
    </row>
    <row r="12" spans="1:8" s="53" customFormat="1" x14ac:dyDescent="0.25">
      <c r="A12" s="52"/>
      <c r="B12" s="128" t="s">
        <v>162</v>
      </c>
      <c r="C12" s="129"/>
      <c r="D12" s="130"/>
      <c r="E12" s="54">
        <v>54913.69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120371.26+10086.05</f>
        <v>130457.31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11544.36</v>
      </c>
    </row>
    <row r="18" spans="1:5" ht="27.6" customHeight="1" thickBot="1" x14ac:dyDescent="0.3">
      <c r="A18" s="24">
        <v>6</v>
      </c>
      <c r="B18" s="105" t="s">
        <v>11</v>
      </c>
      <c r="C18" s="106"/>
      <c r="D18" s="107"/>
      <c r="E18" s="38">
        <v>20440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.6" customHeight="1" x14ac:dyDescent="0.25">
      <c r="A25" s="22">
        <v>8</v>
      </c>
      <c r="B25" s="90" t="s">
        <v>18</v>
      </c>
      <c r="C25" s="91"/>
      <c r="D25" s="92"/>
      <c r="E25" s="39">
        <f>SUM(E27:E28)</f>
        <v>6335.4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x14ac:dyDescent="0.25">
      <c r="A27" s="23"/>
      <c r="B27" s="110" t="s">
        <v>19</v>
      </c>
      <c r="C27" s="110"/>
      <c r="D27" s="110"/>
      <c r="E27" s="13">
        <v>3167.4</v>
      </c>
    </row>
    <row r="28" spans="1:5" ht="15.75" thickBot="1" x14ac:dyDescent="0.3">
      <c r="A28" s="24"/>
      <c r="B28" s="117" t="s">
        <v>20</v>
      </c>
      <c r="C28" s="117"/>
      <c r="D28" s="117"/>
      <c r="E28" s="16">
        <v>3168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11539.56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6555.6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44630.23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8553.0499999999993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38775.1</v>
      </c>
    </row>
    <row r="34" spans="1:6" ht="28.15" customHeight="1" thickBot="1" x14ac:dyDescent="0.3">
      <c r="A34" s="5">
        <v>14</v>
      </c>
      <c r="B34" s="102" t="s">
        <v>23</v>
      </c>
      <c r="C34" s="103"/>
      <c r="D34" s="104"/>
      <c r="E34" s="19">
        <f>55449.42+681.55+662.39</f>
        <v>56793.36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6438.48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538596.77999999991</v>
      </c>
    </row>
    <row r="43" spans="1:6" x14ac:dyDescent="0.25">
      <c r="B43" s="3"/>
    </row>
    <row r="46" spans="1:6" x14ac:dyDescent="0.25">
      <c r="B46" s="3"/>
    </row>
    <row r="48" spans="1:6" x14ac:dyDescent="0.25">
      <c r="B48" s="3"/>
    </row>
  </sheetData>
  <mergeCells count="29">
    <mergeCell ref="B17:D17"/>
    <mergeCell ref="B16:D16"/>
    <mergeCell ref="B13:D13"/>
    <mergeCell ref="B14:D14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E40" sqref="E4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1" hidden="1" customWidth="1"/>
    <col min="8" max="8" width="0" hidden="1" customWidth="1"/>
  </cols>
  <sheetData>
    <row r="1" spans="1:8" ht="36.6" customHeight="1" x14ac:dyDescent="0.25">
      <c r="A1" s="87" t="s">
        <v>42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3470642.7800000003</v>
      </c>
      <c r="G3">
        <v>3454370.7800000003</v>
      </c>
      <c r="H3">
        <v>16272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3410550.4800000004</v>
      </c>
      <c r="G4">
        <v>3394278.4800000004</v>
      </c>
      <c r="H4">
        <v>16272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656194.06999999983</v>
      </c>
      <c r="G5">
        <v>655879.06999999983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245262.76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201524.27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921815.31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853483.92</v>
      </c>
    </row>
    <row r="12" spans="1:8" x14ac:dyDescent="0.25">
      <c r="A12" s="33"/>
      <c r="B12" s="128" t="s">
        <v>126</v>
      </c>
      <c r="C12" s="145"/>
      <c r="D12" s="146"/>
      <c r="E12" s="34">
        <v>850240.76</v>
      </c>
    </row>
    <row r="13" spans="1:8" x14ac:dyDescent="0.25">
      <c r="A13" s="33"/>
      <c r="B13" s="150" t="s">
        <v>146</v>
      </c>
      <c r="C13" s="151"/>
      <c r="D13" s="152"/>
      <c r="E13" s="13">
        <v>3243.16</v>
      </c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2.6" customHeight="1" x14ac:dyDescent="0.25">
      <c r="A16" s="25">
        <v>4</v>
      </c>
      <c r="B16" s="90" t="s">
        <v>9</v>
      </c>
      <c r="C16" s="91"/>
      <c r="D16" s="92"/>
      <c r="E16" s="28">
        <f>451234.16+36944.48</f>
        <v>488178.63999999996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28"/>
      <c r="C18" s="129"/>
      <c r="D18" s="130"/>
      <c r="E18" s="21"/>
    </row>
    <row r="19" spans="1:5" x14ac:dyDescent="0.25">
      <c r="A19" s="33"/>
      <c r="B19" s="128"/>
      <c r="C19" s="145"/>
      <c r="D19" s="146"/>
      <c r="E19" s="21"/>
    </row>
    <row r="20" spans="1:5" x14ac:dyDescent="0.25">
      <c r="A20" s="33"/>
      <c r="B20" s="128"/>
      <c r="C20" s="145"/>
      <c r="D20" s="146"/>
      <c r="E20" s="34"/>
    </row>
    <row r="21" spans="1:5" ht="15.75" thickBot="1" x14ac:dyDescent="0.3">
      <c r="A21" s="37"/>
      <c r="B21" s="147"/>
      <c r="C21" s="148"/>
      <c r="D21" s="149"/>
      <c r="E21" s="16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18577.080000000002</v>
      </c>
    </row>
    <row r="23" spans="1:5" ht="27" customHeight="1" thickBot="1" x14ac:dyDescent="0.3">
      <c r="A23" s="24">
        <v>6</v>
      </c>
      <c r="B23" s="105" t="s">
        <v>11</v>
      </c>
      <c r="C23" s="106"/>
      <c r="D23" s="107"/>
      <c r="E23" s="38">
        <v>34250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312792.96000000002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297421.44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15149.68</v>
      </c>
    </row>
    <row r="28" spans="1:5" x14ac:dyDescent="0.25">
      <c r="A28" s="26"/>
      <c r="B28" s="114" t="s">
        <v>16</v>
      </c>
      <c r="C28" s="115"/>
      <c r="D28" s="116"/>
      <c r="E28" s="13">
        <v>221.84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6.65" customHeight="1" x14ac:dyDescent="0.25">
      <c r="A30" s="22">
        <v>8</v>
      </c>
      <c r="B30" s="90" t="s">
        <v>18</v>
      </c>
      <c r="C30" s="91"/>
      <c r="D30" s="92"/>
      <c r="E30" s="39">
        <f>SUM(E32:E33)</f>
        <v>25215.599999999999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6135.6</v>
      </c>
    </row>
    <row r="33" spans="1:6" ht="15.75" thickBot="1" x14ac:dyDescent="0.3">
      <c r="A33" s="24"/>
      <c r="B33" s="117" t="s">
        <v>20</v>
      </c>
      <c r="C33" s="117"/>
      <c r="D33" s="117"/>
      <c r="E33" s="16">
        <v>19080</v>
      </c>
    </row>
    <row r="34" spans="1:6" ht="15.75" thickBot="1" x14ac:dyDescent="0.3">
      <c r="A34" s="9">
        <v>9</v>
      </c>
      <c r="B34" s="99" t="s">
        <v>1</v>
      </c>
      <c r="C34" s="100"/>
      <c r="D34" s="101"/>
      <c r="E34" s="17">
        <v>56340.12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22944.6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163477.03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62785.65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142103.54</v>
      </c>
    </row>
    <row r="39" spans="1:6" ht="27.6" customHeight="1" thickBot="1" x14ac:dyDescent="0.3">
      <c r="A39" s="5">
        <v>14</v>
      </c>
      <c r="B39" s="102" t="s">
        <v>23</v>
      </c>
      <c r="C39" s="103"/>
      <c r="D39" s="104"/>
      <c r="E39" s="19">
        <v>337595.88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23595.85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3056459.2900000005</v>
      </c>
    </row>
  </sheetData>
  <mergeCells count="34">
    <mergeCell ref="B13:D13"/>
    <mergeCell ref="B14:D14"/>
    <mergeCell ref="B18:D18"/>
    <mergeCell ref="B19:D19"/>
    <mergeCell ref="A1:E1"/>
    <mergeCell ref="A2:D2"/>
    <mergeCell ref="B3:D3"/>
    <mergeCell ref="B4:D4"/>
    <mergeCell ref="B5:D5"/>
    <mergeCell ref="B39:D39"/>
    <mergeCell ref="B10:D10"/>
    <mergeCell ref="B15:D15"/>
    <mergeCell ref="B7:D7"/>
    <mergeCell ref="B8:D8"/>
    <mergeCell ref="B9:D9"/>
    <mergeCell ref="B16:D16"/>
    <mergeCell ref="B37:D37"/>
    <mergeCell ref="B23:D23"/>
    <mergeCell ref="B21:D21"/>
    <mergeCell ref="B12:D12"/>
    <mergeCell ref="B20:D20"/>
    <mergeCell ref="B22:D22"/>
    <mergeCell ref="B24:D24"/>
    <mergeCell ref="B28:D28"/>
    <mergeCell ref="B38:D38"/>
    <mergeCell ref="B33:D33"/>
    <mergeCell ref="B36:D36"/>
    <mergeCell ref="B26:D26"/>
    <mergeCell ref="B34:D34"/>
    <mergeCell ref="B35:D35"/>
    <mergeCell ref="B29:D29"/>
    <mergeCell ref="B30:D30"/>
    <mergeCell ref="B32:D32"/>
    <mergeCell ref="B27:D2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I13" sqref="I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0" hidden="1" customWidth="1"/>
  </cols>
  <sheetData>
    <row r="1" spans="1:8" ht="36" customHeight="1" x14ac:dyDescent="0.25">
      <c r="A1" s="87" t="s">
        <v>43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1568698.5799999998</v>
      </c>
      <c r="G3">
        <v>1552738.5799999998</v>
      </c>
      <c r="H3">
        <v>15960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1515430.14</v>
      </c>
      <c r="G4">
        <v>1499470.14</v>
      </c>
      <c r="H4">
        <v>15960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278224</v>
      </c>
      <c r="G5">
        <v>277909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4.65" customHeight="1" thickBot="1" x14ac:dyDescent="0.3">
      <c r="A8" s="5">
        <v>1</v>
      </c>
      <c r="B8" s="93" t="s">
        <v>5</v>
      </c>
      <c r="C8" s="94"/>
      <c r="D8" s="95"/>
      <c r="E8" s="10">
        <v>152027.42000000001</v>
      </c>
    </row>
    <row r="9" spans="1:8" ht="44.65" customHeight="1" thickBot="1" x14ac:dyDescent="0.3">
      <c r="A9" s="5">
        <v>2</v>
      </c>
      <c r="B9" s="125" t="s">
        <v>6</v>
      </c>
      <c r="C9" s="126"/>
      <c r="D9" s="127"/>
      <c r="E9" s="8">
        <v>124870.9</v>
      </c>
    </row>
    <row r="10" spans="1:8" ht="44.65" customHeight="1" x14ac:dyDescent="0.25">
      <c r="A10" s="22">
        <v>3</v>
      </c>
      <c r="B10" s="90" t="s">
        <v>7</v>
      </c>
      <c r="C10" s="91"/>
      <c r="D10" s="92"/>
      <c r="E10" s="28">
        <v>161090.01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116740.17</v>
      </c>
    </row>
    <row r="12" spans="1:8" x14ac:dyDescent="0.25">
      <c r="A12" s="33"/>
      <c r="B12" s="128" t="s">
        <v>91</v>
      </c>
      <c r="C12" s="145"/>
      <c r="D12" s="146"/>
      <c r="E12" s="21">
        <v>11176.19</v>
      </c>
    </row>
    <row r="13" spans="1:8" x14ac:dyDescent="0.25">
      <c r="A13" s="33"/>
      <c r="B13" s="128" t="s">
        <v>166</v>
      </c>
      <c r="C13" s="145"/>
      <c r="D13" s="146"/>
      <c r="E13" s="34">
        <v>105563.98</v>
      </c>
    </row>
    <row r="14" spans="1:8" ht="15.75" thickBot="1" x14ac:dyDescent="0.3">
      <c r="A14" s="35"/>
      <c r="B14" s="122"/>
      <c r="C14" s="123"/>
      <c r="D14" s="124"/>
      <c r="E14" s="36"/>
    </row>
    <row r="15" spans="1:8" ht="40.15" customHeight="1" x14ac:dyDescent="0.25">
      <c r="A15" s="25">
        <v>4</v>
      </c>
      <c r="B15" s="90" t="s">
        <v>9</v>
      </c>
      <c r="C15" s="91"/>
      <c r="D15" s="92"/>
      <c r="E15" s="28">
        <f>404203.53+22891.97</f>
        <v>427095.5</v>
      </c>
    </row>
    <row r="16" spans="1:8" x14ac:dyDescent="0.25">
      <c r="A16" s="23"/>
      <c r="B16" s="29" t="s">
        <v>8</v>
      </c>
      <c r="C16" s="30"/>
      <c r="D16" s="31"/>
      <c r="E16" s="32">
        <f>E17</f>
        <v>131170.09</v>
      </c>
    </row>
    <row r="17" spans="1:5" x14ac:dyDescent="0.25">
      <c r="A17" s="33"/>
      <c r="B17" s="128" t="s">
        <v>100</v>
      </c>
      <c r="C17" s="129"/>
      <c r="D17" s="130"/>
      <c r="E17" s="21">
        <v>131170.09</v>
      </c>
    </row>
    <row r="18" spans="1:5" x14ac:dyDescent="0.25">
      <c r="A18" s="33"/>
      <c r="B18" s="134"/>
      <c r="C18" s="135"/>
      <c r="D18" s="136"/>
      <c r="E18" s="21"/>
    </row>
    <row r="19" spans="1:5" x14ac:dyDescent="0.25">
      <c r="A19" s="33"/>
      <c r="B19" s="131"/>
      <c r="C19" s="132"/>
      <c r="D19" s="133"/>
      <c r="E19" s="34"/>
    </row>
    <row r="20" spans="1:5" ht="15.75" thickBot="1" x14ac:dyDescent="0.3">
      <c r="A20" s="37"/>
      <c r="B20" s="119"/>
      <c r="C20" s="120"/>
      <c r="D20" s="121"/>
      <c r="E20" s="18"/>
    </row>
    <row r="21" spans="1:5" ht="15.75" thickBot="1" x14ac:dyDescent="0.3">
      <c r="A21" s="5">
        <v>5</v>
      </c>
      <c r="B21" s="118" t="s">
        <v>10</v>
      </c>
      <c r="C21" s="118"/>
      <c r="D21" s="118"/>
      <c r="E21" s="17">
        <v>32787.67</v>
      </c>
    </row>
    <row r="22" spans="1:5" ht="28.15" customHeight="1" thickBot="1" x14ac:dyDescent="0.3">
      <c r="A22" s="24">
        <v>6</v>
      </c>
      <c r="B22" s="105" t="s">
        <v>11</v>
      </c>
      <c r="C22" s="106"/>
      <c r="D22" s="107"/>
      <c r="E22" s="38">
        <v>18000</v>
      </c>
    </row>
    <row r="23" spans="1:5" x14ac:dyDescent="0.25">
      <c r="A23" s="22">
        <v>7</v>
      </c>
      <c r="B23" s="111" t="s">
        <v>12</v>
      </c>
      <c r="C23" s="112"/>
      <c r="D23" s="113"/>
      <c r="E23" s="39">
        <f>SUM(E25:E28)</f>
        <v>0</v>
      </c>
    </row>
    <row r="24" spans="1:5" x14ac:dyDescent="0.25">
      <c r="A24" s="23"/>
      <c r="B24" s="40" t="s">
        <v>13</v>
      </c>
      <c r="C24" s="14"/>
      <c r="D24" s="15"/>
      <c r="E24" s="41"/>
    </row>
    <row r="25" spans="1:5" x14ac:dyDescent="0.25">
      <c r="A25" s="33"/>
      <c r="B25" s="108" t="s">
        <v>14</v>
      </c>
      <c r="C25" s="108"/>
      <c r="D25" s="108"/>
      <c r="E25" s="13">
        <v>0</v>
      </c>
    </row>
    <row r="26" spans="1:5" ht="14.65" customHeight="1" x14ac:dyDescent="0.25">
      <c r="A26" s="42"/>
      <c r="B26" s="108" t="s">
        <v>15</v>
      </c>
      <c r="C26" s="108"/>
      <c r="D26" s="108"/>
      <c r="E26" s="13">
        <v>0</v>
      </c>
    </row>
    <row r="27" spans="1:5" x14ac:dyDescent="0.25">
      <c r="A27" s="26"/>
      <c r="B27" s="114" t="s">
        <v>16</v>
      </c>
      <c r="C27" s="115"/>
      <c r="D27" s="116"/>
      <c r="E27" s="13">
        <v>0</v>
      </c>
    </row>
    <row r="28" spans="1:5" ht="14.65" customHeight="1" thickBot="1" x14ac:dyDescent="0.3">
      <c r="A28" s="43"/>
      <c r="B28" s="109" t="s">
        <v>17</v>
      </c>
      <c r="C28" s="109"/>
      <c r="D28" s="109"/>
      <c r="E28" s="16">
        <v>0</v>
      </c>
    </row>
    <row r="29" spans="1:5" ht="26.25" customHeight="1" x14ac:dyDescent="0.25">
      <c r="A29" s="22">
        <v>8</v>
      </c>
      <c r="B29" s="90" t="s">
        <v>18</v>
      </c>
      <c r="C29" s="91"/>
      <c r="D29" s="92"/>
      <c r="E29" s="39">
        <f>SUM(E31:E32)</f>
        <v>11667.6</v>
      </c>
    </row>
    <row r="30" spans="1:5" ht="14.65" customHeight="1" x14ac:dyDescent="0.25">
      <c r="A30" s="23"/>
      <c r="B30" s="40" t="s">
        <v>13</v>
      </c>
      <c r="C30" s="11"/>
      <c r="D30" s="12"/>
      <c r="E30" s="41"/>
    </row>
    <row r="31" spans="1:5" x14ac:dyDescent="0.25">
      <c r="A31" s="23"/>
      <c r="B31" s="110" t="s">
        <v>19</v>
      </c>
      <c r="C31" s="110"/>
      <c r="D31" s="110"/>
      <c r="E31" s="13">
        <v>5847.6</v>
      </c>
    </row>
    <row r="32" spans="1:5" ht="15.75" thickBot="1" x14ac:dyDescent="0.3">
      <c r="A32" s="24"/>
      <c r="B32" s="117" t="s">
        <v>20</v>
      </c>
      <c r="C32" s="117"/>
      <c r="D32" s="117"/>
      <c r="E32" s="16">
        <v>5820</v>
      </c>
    </row>
    <row r="33" spans="1:6" ht="15.75" thickBot="1" x14ac:dyDescent="0.3">
      <c r="A33" s="9">
        <v>9</v>
      </c>
      <c r="B33" s="99" t="s">
        <v>1</v>
      </c>
      <c r="C33" s="100"/>
      <c r="D33" s="101"/>
      <c r="E33" s="17">
        <v>34896.959999999999</v>
      </c>
    </row>
    <row r="34" spans="1:6" ht="15.75" thickBot="1" x14ac:dyDescent="0.3">
      <c r="A34" s="9">
        <v>10</v>
      </c>
      <c r="B34" s="99" t="s">
        <v>2</v>
      </c>
      <c r="C34" s="100"/>
      <c r="D34" s="101"/>
      <c r="E34" s="17">
        <v>18210</v>
      </c>
    </row>
    <row r="35" spans="1:6" ht="14.65" customHeight="1" thickBot="1" x14ac:dyDescent="0.3">
      <c r="A35" s="9">
        <v>11</v>
      </c>
      <c r="B35" s="99" t="s">
        <v>3</v>
      </c>
      <c r="C35" s="100"/>
      <c r="D35" s="101"/>
      <c r="E35" s="17">
        <v>101295.57</v>
      </c>
    </row>
    <row r="36" spans="1:6" ht="15.75" thickBot="1" x14ac:dyDescent="0.3">
      <c r="A36" s="9">
        <v>12</v>
      </c>
      <c r="B36" s="99" t="s">
        <v>21</v>
      </c>
      <c r="C36" s="100"/>
      <c r="D36" s="101"/>
      <c r="E36" s="17">
        <v>27771.29</v>
      </c>
    </row>
    <row r="37" spans="1:6" ht="15.75" thickBot="1" x14ac:dyDescent="0.3">
      <c r="A37" s="9">
        <v>13</v>
      </c>
      <c r="B37" s="99" t="s">
        <v>22</v>
      </c>
      <c r="C37" s="100"/>
      <c r="D37" s="101"/>
      <c r="E37" s="17">
        <v>88018.62</v>
      </c>
    </row>
    <row r="38" spans="1:6" ht="25.9" customHeight="1" thickBot="1" x14ac:dyDescent="0.3">
      <c r="A38" s="5">
        <v>14</v>
      </c>
      <c r="B38" s="102" t="s">
        <v>23</v>
      </c>
      <c r="C38" s="103"/>
      <c r="D38" s="104"/>
      <c r="E38" s="19">
        <v>36858.01</v>
      </c>
      <c r="F38" s="46"/>
    </row>
    <row r="39" spans="1:6" ht="15.75" thickBot="1" x14ac:dyDescent="0.3">
      <c r="A39" s="9">
        <v>15</v>
      </c>
      <c r="B39" s="64" t="s">
        <v>30</v>
      </c>
      <c r="C39" s="65"/>
      <c r="D39" s="65"/>
      <c r="E39" s="66">
        <v>14615.22</v>
      </c>
      <c r="F39" s="46"/>
    </row>
    <row r="40" spans="1:6" ht="15.75" thickBot="1" x14ac:dyDescent="0.3">
      <c r="A40" s="5">
        <v>16</v>
      </c>
      <c r="B40" s="44" t="s">
        <v>24</v>
      </c>
      <c r="C40" s="45"/>
      <c r="D40" s="45"/>
      <c r="E40" s="8">
        <f>SUM(E38+E37+E36+E35+E34+E33+E29+E23+E22+E21+E10+E15+E9+E8+E39)</f>
        <v>1249204.7699999998</v>
      </c>
    </row>
  </sheetData>
  <mergeCells count="33">
    <mergeCell ref="B37:D37"/>
    <mergeCell ref="B26:D26"/>
    <mergeCell ref="B35:D35"/>
    <mergeCell ref="B19:D19"/>
    <mergeCell ref="B36:D36"/>
    <mergeCell ref="B12:D12"/>
    <mergeCell ref="B34:D34"/>
    <mergeCell ref="B21:D21"/>
    <mergeCell ref="B22:D22"/>
    <mergeCell ref="B23:D23"/>
    <mergeCell ref="B13:D13"/>
    <mergeCell ref="B27:D27"/>
    <mergeCell ref="A1:E1"/>
    <mergeCell ref="A2:D2"/>
    <mergeCell ref="B3:D3"/>
    <mergeCell ref="B4:D4"/>
    <mergeCell ref="B5:D5"/>
    <mergeCell ref="B38:D38"/>
    <mergeCell ref="B7:D7"/>
    <mergeCell ref="B10:D10"/>
    <mergeCell ref="B28:D28"/>
    <mergeCell ref="B29:D29"/>
    <mergeCell ref="B32:D32"/>
    <mergeCell ref="B33:D33"/>
    <mergeCell ref="B31:D31"/>
    <mergeCell ref="B14:D14"/>
    <mergeCell ref="B18:D18"/>
    <mergeCell ref="B20:D20"/>
    <mergeCell ref="B15:D15"/>
    <mergeCell ref="B25:D25"/>
    <mergeCell ref="B17:D17"/>
    <mergeCell ref="B8:D8"/>
    <mergeCell ref="B9:D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0" workbookViewId="0">
      <selection activeCell="E40" sqref="E4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85546875" customWidth="1"/>
    <col min="7" max="7" width="11" hidden="1" customWidth="1"/>
    <col min="8" max="8" width="10" hidden="1" customWidth="1"/>
  </cols>
  <sheetData>
    <row r="1" spans="1:8" ht="37.9" customHeight="1" x14ac:dyDescent="0.25">
      <c r="A1" s="87" t="s">
        <v>44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3248915</v>
      </c>
      <c r="G3">
        <v>2918353.7399999998</v>
      </c>
      <c r="H3">
        <v>330561.26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3170491.86</v>
      </c>
      <c r="G4">
        <v>2826765.02</v>
      </c>
      <c r="H4">
        <v>343726.84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1262007.4299999997</v>
      </c>
      <c r="G5">
        <v>829043.04999999981</v>
      </c>
      <c r="H5">
        <v>432964.38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288872.90000000002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237378.25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108885.57</v>
      </c>
    </row>
    <row r="11" spans="1:8" x14ac:dyDescent="0.25">
      <c r="A11" s="23"/>
      <c r="B11" s="29" t="s">
        <v>8</v>
      </c>
      <c r="C11" s="30"/>
      <c r="D11" s="31"/>
      <c r="E11" s="32">
        <f>E12</f>
        <v>24576.91</v>
      </c>
    </row>
    <row r="12" spans="1:8" x14ac:dyDescent="0.25">
      <c r="A12" s="33"/>
      <c r="B12" s="128" t="s">
        <v>162</v>
      </c>
      <c r="C12" s="129"/>
      <c r="D12" s="130"/>
      <c r="E12" s="21">
        <v>24576.91</v>
      </c>
    </row>
    <row r="13" spans="1:8" x14ac:dyDescent="0.25">
      <c r="A13" s="33"/>
      <c r="B13" s="134"/>
      <c r="C13" s="135"/>
      <c r="D13" s="136"/>
      <c r="E13" s="21"/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2" customHeight="1" x14ac:dyDescent="0.25">
      <c r="A16" s="25">
        <v>4</v>
      </c>
      <c r="B16" s="90" t="s">
        <v>9</v>
      </c>
      <c r="C16" s="91"/>
      <c r="D16" s="92"/>
      <c r="E16" s="28">
        <f>515581.56+43517.44</f>
        <v>559099</v>
      </c>
    </row>
    <row r="17" spans="1:5" ht="16.5" customHeight="1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28"/>
      <c r="C18" s="129"/>
      <c r="D18" s="130"/>
      <c r="E18" s="21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16621.560000000001</v>
      </c>
    </row>
    <row r="23" spans="1:5" ht="27" customHeight="1" thickBot="1" x14ac:dyDescent="0.3">
      <c r="A23" s="24">
        <v>6</v>
      </c>
      <c r="B23" s="105" t="s">
        <v>11</v>
      </c>
      <c r="C23" s="106"/>
      <c r="D23" s="107"/>
      <c r="E23" s="38">
        <v>44920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234594.72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223066.08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11362.26</v>
      </c>
    </row>
    <row r="28" spans="1:5" x14ac:dyDescent="0.25">
      <c r="A28" s="26"/>
      <c r="B28" s="114" t="s">
        <v>16</v>
      </c>
      <c r="C28" s="115"/>
      <c r="D28" s="116"/>
      <c r="E28" s="13">
        <v>166.38</v>
      </c>
    </row>
    <row r="29" spans="1:5" ht="14.65" customHeight="1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52714.8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x14ac:dyDescent="0.25">
      <c r="A32" s="23"/>
      <c r="B32" s="110" t="s">
        <v>19</v>
      </c>
      <c r="C32" s="110"/>
      <c r="D32" s="110"/>
      <c r="E32" s="13">
        <v>7096.8</v>
      </c>
    </row>
    <row r="33" spans="1:6" ht="15.75" thickBot="1" x14ac:dyDescent="0.3">
      <c r="A33" s="24"/>
      <c r="B33" s="117" t="s">
        <v>20</v>
      </c>
      <c r="C33" s="117"/>
      <c r="D33" s="117"/>
      <c r="E33" s="16">
        <v>45618</v>
      </c>
    </row>
    <row r="34" spans="1:6" ht="14.65" customHeight="1" thickBot="1" x14ac:dyDescent="0.3">
      <c r="A34" s="9">
        <v>9</v>
      </c>
      <c r="B34" s="99" t="s">
        <v>1</v>
      </c>
      <c r="C34" s="100"/>
      <c r="D34" s="101"/>
      <c r="E34" s="17">
        <v>49966.32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30228.6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192561.89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52288.07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167000.82999999999</v>
      </c>
    </row>
    <row r="39" spans="1:6" ht="27.6" customHeight="1" thickBot="1" x14ac:dyDescent="0.3">
      <c r="A39" s="5">
        <v>14</v>
      </c>
      <c r="B39" s="102" t="s">
        <v>23</v>
      </c>
      <c r="C39" s="103"/>
      <c r="D39" s="104"/>
      <c r="E39" s="19">
        <v>249680.58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27729.97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v>249680.58</v>
      </c>
    </row>
  </sheetData>
  <mergeCells count="34">
    <mergeCell ref="B39:D39"/>
    <mergeCell ref="B34:D34"/>
    <mergeCell ref="B16:D16"/>
    <mergeCell ref="B29:D29"/>
    <mergeCell ref="B32:D32"/>
    <mergeCell ref="B38:D38"/>
    <mergeCell ref="B20:D20"/>
    <mergeCell ref="B21:D21"/>
    <mergeCell ref="B22:D22"/>
    <mergeCell ref="B24:D24"/>
    <mergeCell ref="B36:D36"/>
    <mergeCell ref="B37:D37"/>
    <mergeCell ref="B35:D35"/>
    <mergeCell ref="B33:D33"/>
    <mergeCell ref="B26:D26"/>
    <mergeCell ref="B30:D30"/>
    <mergeCell ref="B3:D3"/>
    <mergeCell ref="B4:D4"/>
    <mergeCell ref="B27:D27"/>
    <mergeCell ref="B28:D28"/>
    <mergeCell ref="A1:E1"/>
    <mergeCell ref="B23:D23"/>
    <mergeCell ref="B7:D7"/>
    <mergeCell ref="B10:D10"/>
    <mergeCell ref="B15:D15"/>
    <mergeCell ref="B18:D18"/>
    <mergeCell ref="B19:D19"/>
    <mergeCell ref="A2:D2"/>
    <mergeCell ref="B8:D8"/>
    <mergeCell ref="B9:D9"/>
    <mergeCell ref="B12:D12"/>
    <mergeCell ref="B13:D13"/>
    <mergeCell ref="B5:D5"/>
    <mergeCell ref="B14:D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F14" sqref="F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0" hidden="1" customWidth="1"/>
  </cols>
  <sheetData>
    <row r="1" spans="1:8" ht="35.450000000000003" customHeight="1" x14ac:dyDescent="0.25">
      <c r="A1" s="87" t="s">
        <v>45</v>
      </c>
      <c r="B1" s="87"/>
      <c r="C1" s="87"/>
      <c r="D1" s="87"/>
      <c r="E1" s="87"/>
    </row>
    <row r="2" spans="1:8" ht="1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1563793.01</v>
      </c>
      <c r="G3">
        <v>1551613.01</v>
      </c>
      <c r="H3">
        <v>12180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1474909.75</v>
      </c>
      <c r="G4">
        <v>1462729.75</v>
      </c>
      <c r="H4">
        <v>12180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481011.58000000007</v>
      </c>
      <c r="G5">
        <v>481011.58000000007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157017.01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124870.9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1664026.34</v>
      </c>
    </row>
    <row r="11" spans="1:8" x14ac:dyDescent="0.25">
      <c r="A11" s="23"/>
      <c r="B11" s="29" t="s">
        <v>8</v>
      </c>
      <c r="C11" s="30"/>
      <c r="D11" s="31"/>
      <c r="E11" s="32">
        <f>SUM(E12:E15)</f>
        <v>1619676.45</v>
      </c>
    </row>
    <row r="12" spans="1:8" s="53" customFormat="1" x14ac:dyDescent="0.25">
      <c r="A12" s="52"/>
      <c r="B12" s="128" t="s">
        <v>144</v>
      </c>
      <c r="C12" s="145"/>
      <c r="D12" s="146"/>
      <c r="E12" s="54">
        <v>1019744.56</v>
      </c>
    </row>
    <row r="13" spans="1:8" s="53" customFormat="1" x14ac:dyDescent="0.25">
      <c r="A13" s="52"/>
      <c r="B13" s="128" t="s">
        <v>167</v>
      </c>
      <c r="C13" s="145"/>
      <c r="D13" s="146"/>
      <c r="E13" s="54">
        <v>66555.66</v>
      </c>
    </row>
    <row r="14" spans="1:8" s="53" customFormat="1" x14ac:dyDescent="0.25">
      <c r="A14" s="52"/>
      <c r="B14" s="128" t="s">
        <v>162</v>
      </c>
      <c r="C14" s="145"/>
      <c r="D14" s="146"/>
      <c r="E14" s="54">
        <v>69130.509999999995</v>
      </c>
    </row>
    <row r="15" spans="1:8" ht="15.75" thickBot="1" x14ac:dyDescent="0.3">
      <c r="A15" s="35"/>
      <c r="B15" s="139" t="s">
        <v>28</v>
      </c>
      <c r="C15" s="140"/>
      <c r="D15" s="141"/>
      <c r="E15" s="47">
        <v>464245.72</v>
      </c>
    </row>
    <row r="16" spans="1:8" ht="40.9" customHeight="1" x14ac:dyDescent="0.25">
      <c r="A16" s="25">
        <v>4</v>
      </c>
      <c r="B16" s="90" t="s">
        <v>9</v>
      </c>
      <c r="C16" s="91"/>
      <c r="D16" s="92"/>
      <c r="E16" s="28">
        <f>296618.96+22891.99</f>
        <v>319510.95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28"/>
      <c r="C18" s="129"/>
      <c r="D18" s="130"/>
      <c r="E18" s="21"/>
    </row>
    <row r="19" spans="1:5" x14ac:dyDescent="0.25">
      <c r="A19" s="33"/>
      <c r="B19" s="128"/>
      <c r="C19" s="145"/>
      <c r="D19" s="14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19696.2</v>
      </c>
    </row>
    <row r="23" spans="1:5" ht="28.15" customHeight="1" thickBot="1" x14ac:dyDescent="0.3">
      <c r="A23" s="24">
        <v>6</v>
      </c>
      <c r="B23" s="105" t="s">
        <v>11</v>
      </c>
      <c r="C23" s="106"/>
      <c r="D23" s="107"/>
      <c r="E23" s="38">
        <v>18000</v>
      </c>
    </row>
    <row r="24" spans="1:5" ht="14.65" customHeight="1" x14ac:dyDescent="0.25">
      <c r="A24" s="22">
        <v>7</v>
      </c>
      <c r="B24" s="111" t="s">
        <v>12</v>
      </c>
      <c r="C24" s="112"/>
      <c r="D24" s="113"/>
      <c r="E24" s="39">
        <f>SUM(E26:E29)</f>
        <v>0</v>
      </c>
    </row>
    <row r="25" spans="1:5" x14ac:dyDescent="0.25">
      <c r="A25" s="23"/>
      <c r="B25" s="40" t="s">
        <v>13</v>
      </c>
      <c r="C25" s="14"/>
      <c r="D25" s="15"/>
      <c r="E25" s="41"/>
    </row>
    <row r="26" spans="1:5" ht="14.65" customHeight="1" x14ac:dyDescent="0.25">
      <c r="A26" s="33"/>
      <c r="B26" s="108" t="s">
        <v>14</v>
      </c>
      <c r="C26" s="108"/>
      <c r="D26" s="108"/>
      <c r="E26" s="13">
        <v>0</v>
      </c>
    </row>
    <row r="27" spans="1:5" x14ac:dyDescent="0.25">
      <c r="A27" s="42"/>
      <c r="B27" s="108" t="s">
        <v>15</v>
      </c>
      <c r="C27" s="108"/>
      <c r="D27" s="108"/>
      <c r="E27" s="13">
        <v>0</v>
      </c>
    </row>
    <row r="28" spans="1:5" ht="14.65" customHeight="1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" customHeight="1" x14ac:dyDescent="0.25">
      <c r="A30" s="22">
        <v>8</v>
      </c>
      <c r="B30" s="90" t="s">
        <v>18</v>
      </c>
      <c r="C30" s="91"/>
      <c r="D30" s="92"/>
      <c r="E30" s="39">
        <f>SUM(E32:E33)</f>
        <v>30335.4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x14ac:dyDescent="0.25">
      <c r="A32" s="23"/>
      <c r="B32" s="110" t="s">
        <v>19</v>
      </c>
      <c r="C32" s="110"/>
      <c r="D32" s="110"/>
      <c r="E32" s="13">
        <v>6071.4</v>
      </c>
    </row>
    <row r="33" spans="1:6" ht="14.65" customHeight="1" thickBot="1" x14ac:dyDescent="0.3">
      <c r="A33" s="24"/>
      <c r="B33" s="117" t="s">
        <v>20</v>
      </c>
      <c r="C33" s="117"/>
      <c r="D33" s="117"/>
      <c r="E33" s="16">
        <v>24264</v>
      </c>
    </row>
    <row r="34" spans="1:6" ht="15.75" thickBot="1" x14ac:dyDescent="0.3">
      <c r="A34" s="9">
        <v>9</v>
      </c>
      <c r="B34" s="99" t="s">
        <v>1</v>
      </c>
      <c r="C34" s="100"/>
      <c r="D34" s="101"/>
      <c r="E34" s="17">
        <v>34810.800000000003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18210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101295.56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27056.83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87801.24</v>
      </c>
    </row>
    <row r="39" spans="1:6" ht="27.6" customHeight="1" thickBot="1" x14ac:dyDescent="0.3">
      <c r="A39" s="5">
        <v>14</v>
      </c>
      <c r="B39" s="102" t="s">
        <v>23</v>
      </c>
      <c r="C39" s="103"/>
      <c r="D39" s="104"/>
      <c r="E39" s="19">
        <v>37951.040000000001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14579.12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2655161.3900000006</v>
      </c>
    </row>
  </sheetData>
  <mergeCells count="34">
    <mergeCell ref="A1:E1"/>
    <mergeCell ref="B7:D7"/>
    <mergeCell ref="B10:D10"/>
    <mergeCell ref="A2:D2"/>
    <mergeCell ref="B8:D8"/>
    <mergeCell ref="B9:D9"/>
    <mergeCell ref="B23:D23"/>
    <mergeCell ref="B34:D34"/>
    <mergeCell ref="B33:D33"/>
    <mergeCell ref="B28:D28"/>
    <mergeCell ref="B29:D29"/>
    <mergeCell ref="B32:D32"/>
    <mergeCell ref="B12:D12"/>
    <mergeCell ref="B3:D3"/>
    <mergeCell ref="B4:D4"/>
    <mergeCell ref="B14:D14"/>
    <mergeCell ref="B13:D13"/>
    <mergeCell ref="B5:D5"/>
    <mergeCell ref="B15:D15"/>
    <mergeCell ref="B37:D37"/>
    <mergeCell ref="B39:D39"/>
    <mergeCell ref="B18:D18"/>
    <mergeCell ref="B38:D38"/>
    <mergeCell ref="B24:D24"/>
    <mergeCell ref="B22:D22"/>
    <mergeCell ref="B26:D26"/>
    <mergeCell ref="B27:D27"/>
    <mergeCell ref="B35:D35"/>
    <mergeCell ref="B36:D36"/>
    <mergeCell ref="B30:D30"/>
    <mergeCell ref="B16:D16"/>
    <mergeCell ref="B19:D19"/>
    <mergeCell ref="B20:D20"/>
    <mergeCell ref="B21:D2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N11" sqref="N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0" hidden="1" customWidth="1"/>
  </cols>
  <sheetData>
    <row r="1" spans="1:8" ht="34.15" customHeight="1" x14ac:dyDescent="0.25">
      <c r="A1" s="87" t="s">
        <v>46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3752030.9900000007</v>
      </c>
      <c r="G3">
        <v>3729842.9900000007</v>
      </c>
      <c r="H3">
        <v>22188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3599990.8700000006</v>
      </c>
      <c r="G4">
        <v>3577802.8700000006</v>
      </c>
      <c r="H4">
        <v>22188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739330.58000000054</v>
      </c>
      <c r="G5">
        <v>738515.58000000054</v>
      </c>
      <c r="H5">
        <v>815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255037.5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209560.55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983207.9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908779.21</v>
      </c>
    </row>
    <row r="12" spans="1:8" x14ac:dyDescent="0.25">
      <c r="A12" s="33"/>
      <c r="B12" s="128" t="s">
        <v>82</v>
      </c>
      <c r="C12" s="129"/>
      <c r="D12" s="130"/>
      <c r="E12" s="21">
        <v>899813.1</v>
      </c>
    </row>
    <row r="13" spans="1:8" x14ac:dyDescent="0.25">
      <c r="A13" s="33"/>
      <c r="B13" s="128" t="s">
        <v>139</v>
      </c>
      <c r="C13" s="145"/>
      <c r="D13" s="146"/>
      <c r="E13" s="21">
        <v>8966.11</v>
      </c>
    </row>
    <row r="14" spans="1:8" ht="15.75" thickBot="1" x14ac:dyDescent="0.3">
      <c r="A14" s="35"/>
      <c r="B14" s="147"/>
      <c r="C14" s="148"/>
      <c r="D14" s="149"/>
      <c r="E14" s="47"/>
    </row>
    <row r="15" spans="1:8" ht="40.9" customHeight="1" x14ac:dyDescent="0.25">
      <c r="A15" s="25">
        <v>4</v>
      </c>
      <c r="B15" s="90" t="s">
        <v>9</v>
      </c>
      <c r="C15" s="91"/>
      <c r="D15" s="92"/>
      <c r="E15" s="28">
        <f>455286.47+38417.73</f>
        <v>493704.19999999995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0</v>
      </c>
    </row>
    <row r="19" spans="1:5" ht="27.6" customHeight="1" thickBot="1" x14ac:dyDescent="0.3">
      <c r="A19" s="24">
        <v>6</v>
      </c>
      <c r="B19" s="105" t="s">
        <v>11</v>
      </c>
      <c r="C19" s="106"/>
      <c r="D19" s="107"/>
      <c r="E19" s="38">
        <v>10710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412604.04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392445.6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19936.599999999999</v>
      </c>
    </row>
    <row r="24" spans="1:5" x14ac:dyDescent="0.25">
      <c r="A24" s="26"/>
      <c r="B24" s="114" t="s">
        <v>16</v>
      </c>
      <c r="C24" s="115"/>
      <c r="D24" s="116"/>
      <c r="E24" s="13">
        <v>221.84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" customHeight="1" x14ac:dyDescent="0.25">
      <c r="A26" s="22">
        <v>8</v>
      </c>
      <c r="B26" s="90" t="s">
        <v>18</v>
      </c>
      <c r="C26" s="91"/>
      <c r="D26" s="92"/>
      <c r="E26" s="39"/>
    </row>
    <row r="27" spans="1:5" x14ac:dyDescent="0.25">
      <c r="A27" s="23"/>
      <c r="B27" s="40" t="s">
        <v>13</v>
      </c>
      <c r="C27" s="11"/>
      <c r="D27" s="12"/>
      <c r="E27" s="41"/>
    </row>
    <row r="28" spans="1:5" ht="14.65" customHeight="1" x14ac:dyDescent="0.25">
      <c r="A28" s="23"/>
      <c r="B28" s="110" t="s">
        <v>19</v>
      </c>
      <c r="C28" s="110"/>
      <c r="D28" s="110"/>
      <c r="E28" s="13">
        <v>3538.2</v>
      </c>
    </row>
    <row r="29" spans="1:5" ht="15.75" thickBot="1" x14ac:dyDescent="0.3">
      <c r="A29" s="24"/>
      <c r="B29" s="117" t="s">
        <v>20</v>
      </c>
      <c r="C29" s="117"/>
      <c r="D29" s="117"/>
      <c r="E29" s="16">
        <v>0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58157.52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21669.9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169996.03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66180.39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147684.79</v>
      </c>
    </row>
    <row r="35" spans="1:6" ht="27.6" customHeight="1" thickBot="1" x14ac:dyDescent="0.3">
      <c r="A35" s="5">
        <v>14</v>
      </c>
      <c r="B35" s="102" t="s">
        <v>23</v>
      </c>
      <c r="C35" s="103"/>
      <c r="D35" s="104"/>
      <c r="E35" s="19">
        <v>407752.1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24522.6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3260787.52</v>
      </c>
    </row>
    <row r="38" spans="1:6" x14ac:dyDescent="0.25">
      <c r="E38" s="46"/>
    </row>
  </sheetData>
  <mergeCells count="30">
    <mergeCell ref="B17:D17"/>
    <mergeCell ref="B26:D26"/>
    <mergeCell ref="B19:D19"/>
    <mergeCell ref="B18:D18"/>
    <mergeCell ref="A1:E1"/>
    <mergeCell ref="B7:D7"/>
    <mergeCell ref="B10:D10"/>
    <mergeCell ref="B14:D14"/>
    <mergeCell ref="B15:D15"/>
    <mergeCell ref="A2:D2"/>
    <mergeCell ref="B12:D12"/>
    <mergeCell ref="B13:D13"/>
    <mergeCell ref="B8:D8"/>
    <mergeCell ref="B9:D9"/>
    <mergeCell ref="B3:D3"/>
    <mergeCell ref="B4:D4"/>
    <mergeCell ref="B5:D5"/>
    <mergeCell ref="B29:D29"/>
    <mergeCell ref="B31:D31"/>
    <mergeCell ref="B34:D34"/>
    <mergeCell ref="B35:D35"/>
    <mergeCell ref="B33:D33"/>
    <mergeCell ref="B32:D32"/>
    <mergeCell ref="B30:D30"/>
    <mergeCell ref="B28:D28"/>
    <mergeCell ref="B20:D20"/>
    <mergeCell ref="B24:D24"/>
    <mergeCell ref="B22:D22"/>
    <mergeCell ref="B23:D23"/>
    <mergeCell ref="B25:D25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workbookViewId="0">
      <selection activeCell="I15" sqref="I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85546875" customWidth="1"/>
    <col min="7" max="7" width="11" hidden="1" customWidth="1"/>
    <col min="8" max="8" width="0" hidden="1" customWidth="1"/>
  </cols>
  <sheetData>
    <row r="1" spans="1:8" ht="38.25" customHeight="1" x14ac:dyDescent="0.25">
      <c r="A1" s="87" t="s">
        <v>47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1169394.0000000002</v>
      </c>
      <c r="G3">
        <v>1157574.0000000002</v>
      </c>
      <c r="H3">
        <v>11820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1084148.6600000001</v>
      </c>
      <c r="G4">
        <v>1072328.6600000001</v>
      </c>
      <c r="H4">
        <v>11820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343821.32000000007</v>
      </c>
      <c r="G5">
        <v>343821.32000000007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113680.59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93344.07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1180757.1399999999</v>
      </c>
    </row>
    <row r="11" spans="1:8" x14ac:dyDescent="0.25">
      <c r="A11" s="23"/>
      <c r="B11" s="29" t="s">
        <v>8</v>
      </c>
      <c r="C11" s="30"/>
      <c r="D11" s="31"/>
      <c r="E11" s="32">
        <f>SUM(E12:E16)</f>
        <v>952358.74000000011</v>
      </c>
    </row>
    <row r="12" spans="1:8" x14ac:dyDescent="0.25">
      <c r="A12" s="33"/>
      <c r="B12" s="128" t="s">
        <v>85</v>
      </c>
      <c r="C12" s="145"/>
      <c r="D12" s="146"/>
      <c r="E12" s="21">
        <v>440731.29</v>
      </c>
    </row>
    <row r="13" spans="1:8" x14ac:dyDescent="0.25">
      <c r="A13" s="33"/>
      <c r="B13" s="142" t="s">
        <v>28</v>
      </c>
      <c r="C13" s="143"/>
      <c r="D13" s="144"/>
      <c r="E13" s="34">
        <v>417759.27</v>
      </c>
    </row>
    <row r="14" spans="1:8" x14ac:dyDescent="0.25">
      <c r="A14" s="33"/>
      <c r="B14" s="83" t="s">
        <v>86</v>
      </c>
      <c r="C14" s="84"/>
      <c r="D14" s="85"/>
      <c r="E14" s="21">
        <v>28000</v>
      </c>
    </row>
    <row r="15" spans="1:8" x14ac:dyDescent="0.25">
      <c r="A15" s="33"/>
      <c r="B15" s="128" t="s">
        <v>162</v>
      </c>
      <c r="C15" s="145"/>
      <c r="D15" s="146"/>
      <c r="E15" s="21">
        <v>62457.91</v>
      </c>
    </row>
    <row r="16" spans="1:8" ht="15.75" thickBot="1" x14ac:dyDescent="0.3">
      <c r="A16" s="35"/>
      <c r="B16" s="139" t="s">
        <v>88</v>
      </c>
      <c r="C16" s="140"/>
      <c r="D16" s="141"/>
      <c r="E16" s="47">
        <v>3410.27</v>
      </c>
    </row>
    <row r="17" spans="1:5" ht="40.9" customHeight="1" x14ac:dyDescent="0.25">
      <c r="A17" s="25">
        <v>4</v>
      </c>
      <c r="B17" s="90" t="s">
        <v>9</v>
      </c>
      <c r="C17" s="91"/>
      <c r="D17" s="92"/>
      <c r="E17" s="28">
        <f>210860.34+17112.3</f>
        <v>227972.63999999998</v>
      </c>
    </row>
    <row r="18" spans="1:5" x14ac:dyDescent="0.25">
      <c r="A18" s="23"/>
      <c r="B18" s="29" t="s">
        <v>8</v>
      </c>
      <c r="C18" s="30"/>
      <c r="D18" s="31"/>
      <c r="E18" s="32"/>
    </row>
    <row r="19" spans="1:5" x14ac:dyDescent="0.25">
      <c r="A19" s="33"/>
      <c r="B19" s="134"/>
      <c r="C19" s="137"/>
      <c r="D19" s="138"/>
      <c r="E19" s="21"/>
    </row>
    <row r="20" spans="1:5" x14ac:dyDescent="0.25">
      <c r="A20" s="33"/>
      <c r="B20" s="134"/>
      <c r="C20" s="135"/>
      <c r="D20" s="136"/>
      <c r="E20" s="21"/>
    </row>
    <row r="21" spans="1:5" x14ac:dyDescent="0.25">
      <c r="A21" s="33"/>
      <c r="B21" s="131"/>
      <c r="C21" s="132"/>
      <c r="D21" s="133"/>
      <c r="E21" s="34"/>
    </row>
    <row r="22" spans="1:5" ht="15.75" thickBot="1" x14ac:dyDescent="0.3">
      <c r="A22" s="37"/>
      <c r="B22" s="119"/>
      <c r="C22" s="120"/>
      <c r="D22" s="121"/>
      <c r="E22" s="18"/>
    </row>
    <row r="23" spans="1:5" ht="15.75" thickBot="1" x14ac:dyDescent="0.3">
      <c r="A23" s="5">
        <v>5</v>
      </c>
      <c r="B23" s="118" t="s">
        <v>10</v>
      </c>
      <c r="C23" s="118"/>
      <c r="D23" s="118"/>
      <c r="E23" s="17">
        <v>12981.6</v>
      </c>
    </row>
    <row r="24" spans="1:5" ht="27" customHeight="1" thickBot="1" x14ac:dyDescent="0.3">
      <c r="A24" s="24">
        <v>6</v>
      </c>
      <c r="B24" s="105" t="s">
        <v>11</v>
      </c>
      <c r="C24" s="106"/>
      <c r="D24" s="107"/>
      <c r="E24" s="38">
        <v>20320</v>
      </c>
    </row>
    <row r="25" spans="1:5" ht="14.65" customHeight="1" x14ac:dyDescent="0.25">
      <c r="A25" s="22">
        <v>7</v>
      </c>
      <c r="B25" s="111" t="s">
        <v>12</v>
      </c>
      <c r="C25" s="112"/>
      <c r="D25" s="113"/>
      <c r="E25" s="39">
        <f>SUM(E27:E30)</f>
        <v>0</v>
      </c>
    </row>
    <row r="26" spans="1:5" x14ac:dyDescent="0.25">
      <c r="A26" s="23"/>
      <c r="B26" s="40" t="s">
        <v>13</v>
      </c>
      <c r="C26" s="14"/>
      <c r="D26" s="15"/>
      <c r="E26" s="41"/>
    </row>
    <row r="27" spans="1:5" ht="14.65" customHeight="1" x14ac:dyDescent="0.25">
      <c r="A27" s="33"/>
      <c r="B27" s="108" t="s">
        <v>14</v>
      </c>
      <c r="C27" s="108"/>
      <c r="D27" s="108"/>
      <c r="E27" s="13">
        <v>0</v>
      </c>
    </row>
    <row r="28" spans="1:5" x14ac:dyDescent="0.25">
      <c r="A28" s="42"/>
      <c r="B28" s="108" t="s">
        <v>15</v>
      </c>
      <c r="C28" s="108"/>
      <c r="D28" s="108"/>
      <c r="E28" s="13">
        <v>0</v>
      </c>
    </row>
    <row r="29" spans="1:5" ht="14.65" customHeight="1" x14ac:dyDescent="0.25">
      <c r="A29" s="26"/>
      <c r="B29" s="114" t="s">
        <v>16</v>
      </c>
      <c r="C29" s="115"/>
      <c r="D29" s="116"/>
      <c r="E29" s="13">
        <v>0</v>
      </c>
    </row>
    <row r="30" spans="1:5" ht="15.75" thickBot="1" x14ac:dyDescent="0.3">
      <c r="A30" s="43"/>
      <c r="B30" s="109" t="s">
        <v>17</v>
      </c>
      <c r="C30" s="109"/>
      <c r="D30" s="109"/>
      <c r="E30" s="16">
        <v>0</v>
      </c>
    </row>
    <row r="31" spans="1:5" ht="26.65" customHeight="1" x14ac:dyDescent="0.25">
      <c r="A31" s="22">
        <v>8</v>
      </c>
      <c r="B31" s="90" t="s">
        <v>18</v>
      </c>
      <c r="C31" s="91"/>
      <c r="D31" s="92"/>
      <c r="E31" s="39">
        <f>SUM(E33:E34)</f>
        <v>35283.599999999999</v>
      </c>
    </row>
    <row r="32" spans="1:5" x14ac:dyDescent="0.25">
      <c r="A32" s="23"/>
      <c r="B32" s="40" t="s">
        <v>13</v>
      </c>
      <c r="C32" s="11"/>
      <c r="D32" s="12"/>
      <c r="E32" s="41"/>
    </row>
    <row r="33" spans="1:6" x14ac:dyDescent="0.25">
      <c r="A33" s="23"/>
      <c r="B33" s="110" t="s">
        <v>19</v>
      </c>
      <c r="C33" s="110"/>
      <c r="D33" s="110"/>
      <c r="E33" s="13">
        <v>7683.6</v>
      </c>
    </row>
    <row r="34" spans="1:6" ht="14.65" customHeight="1" thickBot="1" x14ac:dyDescent="0.3">
      <c r="A34" s="24"/>
      <c r="B34" s="117" t="s">
        <v>20</v>
      </c>
      <c r="C34" s="117"/>
      <c r="D34" s="117"/>
      <c r="E34" s="16">
        <v>27600</v>
      </c>
    </row>
    <row r="35" spans="1:6" ht="15.75" thickBot="1" x14ac:dyDescent="0.3">
      <c r="A35" s="9">
        <v>9</v>
      </c>
      <c r="B35" s="99" t="s">
        <v>1</v>
      </c>
      <c r="C35" s="100"/>
      <c r="D35" s="101"/>
      <c r="E35" s="17">
        <v>26021.52</v>
      </c>
    </row>
    <row r="36" spans="1:6" ht="15.75" thickBot="1" x14ac:dyDescent="0.3">
      <c r="A36" s="9">
        <v>10</v>
      </c>
      <c r="B36" s="99" t="s">
        <v>2</v>
      </c>
      <c r="C36" s="100"/>
      <c r="D36" s="101"/>
      <c r="E36" s="17">
        <v>12929.1</v>
      </c>
    </row>
    <row r="37" spans="1:6" ht="15.75" thickBot="1" x14ac:dyDescent="0.3">
      <c r="A37" s="9">
        <v>11</v>
      </c>
      <c r="B37" s="99" t="s">
        <v>3</v>
      </c>
      <c r="C37" s="100"/>
      <c r="D37" s="101"/>
      <c r="E37" s="17">
        <v>75720.960000000006</v>
      </c>
    </row>
    <row r="38" spans="1:6" ht="15.75" thickBot="1" x14ac:dyDescent="0.3">
      <c r="A38" s="9">
        <v>12</v>
      </c>
      <c r="B38" s="99" t="s">
        <v>21</v>
      </c>
      <c r="C38" s="100"/>
      <c r="D38" s="101"/>
      <c r="E38" s="17">
        <v>19835.39</v>
      </c>
    </row>
    <row r="39" spans="1:6" ht="15.75" thickBot="1" x14ac:dyDescent="0.3">
      <c r="A39" s="9">
        <v>13</v>
      </c>
      <c r="B39" s="99" t="s">
        <v>22</v>
      </c>
      <c r="C39" s="100"/>
      <c r="D39" s="101"/>
      <c r="E39" s="17">
        <v>65632.600000000006</v>
      </c>
      <c r="F39" s="46"/>
    </row>
    <row r="40" spans="1:6" ht="26.65" customHeight="1" thickBot="1" x14ac:dyDescent="0.3">
      <c r="A40" s="5">
        <v>14</v>
      </c>
      <c r="B40" s="102" t="s">
        <v>23</v>
      </c>
      <c r="C40" s="103"/>
      <c r="D40" s="104"/>
      <c r="E40" s="19">
        <v>25422.74</v>
      </c>
    </row>
    <row r="41" spans="1:6" ht="15.75" thickBot="1" x14ac:dyDescent="0.3">
      <c r="A41" s="9">
        <v>15</v>
      </c>
      <c r="B41" s="64" t="s">
        <v>30</v>
      </c>
      <c r="C41" s="65"/>
      <c r="D41" s="65"/>
      <c r="E41" s="66">
        <v>10898.09</v>
      </c>
    </row>
    <row r="42" spans="1:6" ht="15.75" thickBot="1" x14ac:dyDescent="0.3">
      <c r="A42" s="5">
        <v>16</v>
      </c>
      <c r="B42" s="44" t="s">
        <v>24</v>
      </c>
      <c r="C42" s="45"/>
      <c r="D42" s="45"/>
      <c r="E42" s="8">
        <f>SUM(E40+E39+E38+E37+E36+E35+E31+E25+E24+E23+E17+E10+E9+E8+E41)</f>
        <v>1920800.0400000003</v>
      </c>
    </row>
  </sheetData>
  <mergeCells count="34">
    <mergeCell ref="B12:D12"/>
    <mergeCell ref="B13:D13"/>
    <mergeCell ref="B3:D3"/>
    <mergeCell ref="B4:D4"/>
    <mergeCell ref="B5:D5"/>
    <mergeCell ref="A1:E1"/>
    <mergeCell ref="B34:D34"/>
    <mergeCell ref="B29:D29"/>
    <mergeCell ref="B30:D30"/>
    <mergeCell ref="B33:D33"/>
    <mergeCell ref="B17:D17"/>
    <mergeCell ref="B20:D20"/>
    <mergeCell ref="B21:D21"/>
    <mergeCell ref="B22:D22"/>
    <mergeCell ref="B24:D24"/>
    <mergeCell ref="B7:D7"/>
    <mergeCell ref="B10:D10"/>
    <mergeCell ref="B16:D16"/>
    <mergeCell ref="A2:D2"/>
    <mergeCell ref="B8:D8"/>
    <mergeCell ref="B9:D9"/>
    <mergeCell ref="B15:D15"/>
    <mergeCell ref="B35:D35"/>
    <mergeCell ref="B38:D38"/>
    <mergeCell ref="B40:D40"/>
    <mergeCell ref="B19:D19"/>
    <mergeCell ref="B39:D39"/>
    <mergeCell ref="B25:D25"/>
    <mergeCell ref="B23:D23"/>
    <mergeCell ref="B27:D27"/>
    <mergeCell ref="B28:D28"/>
    <mergeCell ref="B36:D36"/>
    <mergeCell ref="B37:D37"/>
    <mergeCell ref="B31:D3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L12" sqref="L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140625" customWidth="1"/>
    <col min="7" max="7" width="11" hidden="1" customWidth="1"/>
    <col min="8" max="8" width="0" hidden="1" customWidth="1"/>
  </cols>
  <sheetData>
    <row r="1" spans="1:8" ht="34.15" customHeight="1" x14ac:dyDescent="0.25">
      <c r="A1" s="87" t="s">
        <v>48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4519476.95</v>
      </c>
      <c r="G3">
        <v>4502556.95</v>
      </c>
      <c r="H3">
        <v>16920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4475893.6500000004</v>
      </c>
      <c r="G4">
        <v>4458973.6500000004</v>
      </c>
      <c r="H4">
        <v>16920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644649.27999999933</v>
      </c>
      <c r="G5">
        <v>644334.27999999933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327049.39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267668.74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127074.46</v>
      </c>
    </row>
    <row r="11" spans="1:8" x14ac:dyDescent="0.25">
      <c r="A11" s="23"/>
      <c r="B11" s="29" t="s">
        <v>8</v>
      </c>
      <c r="C11" s="30"/>
      <c r="D11" s="31"/>
      <c r="E11" s="32">
        <f>E12</f>
        <v>22007.74</v>
      </c>
    </row>
    <row r="12" spans="1:8" x14ac:dyDescent="0.25">
      <c r="A12" s="33"/>
      <c r="B12" s="128" t="s">
        <v>162</v>
      </c>
      <c r="C12" s="129"/>
      <c r="D12" s="130"/>
      <c r="E12" s="21">
        <v>22007.74</v>
      </c>
    </row>
    <row r="13" spans="1:8" ht="15.75" thickBot="1" x14ac:dyDescent="0.3">
      <c r="A13" s="35"/>
      <c r="B13" s="122"/>
      <c r="C13" s="123"/>
      <c r="D13" s="124"/>
      <c r="E13" s="36"/>
    </row>
    <row r="14" spans="1:8" ht="42" customHeight="1" x14ac:dyDescent="0.25">
      <c r="A14" s="25">
        <v>4</v>
      </c>
      <c r="B14" s="90" t="s">
        <v>9</v>
      </c>
      <c r="C14" s="91"/>
      <c r="D14" s="92"/>
      <c r="E14" s="28">
        <f>595092.72+49070.44</f>
        <v>644163.15999999992</v>
      </c>
    </row>
    <row r="15" spans="1:8" x14ac:dyDescent="0.25">
      <c r="A15" s="23"/>
      <c r="B15" s="29" t="s">
        <v>8</v>
      </c>
      <c r="C15" s="30"/>
      <c r="D15" s="31"/>
      <c r="E15" s="32">
        <f>E16</f>
        <v>18571.080000000002</v>
      </c>
    </row>
    <row r="16" spans="1:8" x14ac:dyDescent="0.25">
      <c r="A16" s="33"/>
      <c r="B16" s="128" t="s">
        <v>87</v>
      </c>
      <c r="C16" s="145"/>
      <c r="D16" s="146"/>
      <c r="E16" s="21">
        <v>18571.080000000002</v>
      </c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25515.48</v>
      </c>
    </row>
    <row r="19" spans="1:5" ht="27" customHeight="1" thickBot="1" x14ac:dyDescent="0.3">
      <c r="A19" s="24">
        <v>6</v>
      </c>
      <c r="B19" s="105" t="s">
        <v>11</v>
      </c>
      <c r="C19" s="106"/>
      <c r="D19" s="107"/>
      <c r="E19" s="38">
        <v>39080</v>
      </c>
    </row>
    <row r="20" spans="1:5" ht="14.65" customHeight="1" x14ac:dyDescent="0.25">
      <c r="A20" s="22">
        <v>7</v>
      </c>
      <c r="B20" s="111" t="s">
        <v>12</v>
      </c>
      <c r="C20" s="112"/>
      <c r="D20" s="113"/>
      <c r="E20" s="39"/>
    </row>
    <row r="21" spans="1:5" x14ac:dyDescent="0.25">
      <c r="A21" s="23"/>
      <c r="B21" s="40" t="s">
        <v>13</v>
      </c>
      <c r="C21" s="14"/>
      <c r="D21" s="15"/>
      <c r="E21" s="41"/>
    </row>
    <row r="22" spans="1:5" ht="14.65" customHeight="1" x14ac:dyDescent="0.25">
      <c r="A22" s="33"/>
      <c r="B22" s="108" t="s">
        <v>14</v>
      </c>
      <c r="C22" s="108"/>
      <c r="D22" s="108"/>
      <c r="E22" s="13">
        <v>371776.8</v>
      </c>
    </row>
    <row r="23" spans="1:5" x14ac:dyDescent="0.25">
      <c r="A23" s="42"/>
      <c r="B23" s="108" t="s">
        <v>15</v>
      </c>
      <c r="C23" s="108"/>
      <c r="D23" s="108"/>
      <c r="E23" s="13">
        <v>18937.099999999999</v>
      </c>
    </row>
    <row r="24" spans="1:5" ht="14.65" customHeight="1" x14ac:dyDescent="0.25">
      <c r="A24" s="26"/>
      <c r="B24" s="114" t="s">
        <v>16</v>
      </c>
      <c r="C24" s="115"/>
      <c r="D24" s="116"/>
      <c r="E24" s="13">
        <v>277.3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" customHeight="1" x14ac:dyDescent="0.25">
      <c r="A26" s="22">
        <v>8</v>
      </c>
      <c r="B26" s="90" t="s">
        <v>18</v>
      </c>
      <c r="C26" s="91"/>
      <c r="D26" s="92"/>
      <c r="E26" s="39">
        <f>SUM(E28:E29)</f>
        <v>129657.60000000001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x14ac:dyDescent="0.25">
      <c r="A28" s="23"/>
      <c r="B28" s="110" t="s">
        <v>19</v>
      </c>
      <c r="C28" s="110"/>
      <c r="D28" s="110"/>
      <c r="E28" s="13">
        <v>7881.6</v>
      </c>
    </row>
    <row r="29" spans="1:5" ht="14.65" customHeight="1" thickBot="1" x14ac:dyDescent="0.3">
      <c r="A29" s="24"/>
      <c r="B29" s="117" t="s">
        <v>20</v>
      </c>
      <c r="C29" s="117"/>
      <c r="D29" s="117"/>
      <c r="E29" s="16">
        <v>121776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74677.679999999993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33324.300000000003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217133.58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82592.61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188355.26</v>
      </c>
    </row>
    <row r="35" spans="1:6" ht="27" customHeight="1" thickBot="1" x14ac:dyDescent="0.3">
      <c r="A35" s="5">
        <v>14</v>
      </c>
      <c r="B35" s="102" t="s">
        <v>23</v>
      </c>
      <c r="C35" s="103"/>
      <c r="D35" s="104"/>
      <c r="E35" s="19">
        <v>377532.21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31275.81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SUM(E35+E34+E33+E32+E31+E30+E26+E20+E19+E18+E14+E10+E9+E8+E36)</f>
        <v>2565100.2800000003</v>
      </c>
    </row>
  </sheetData>
  <mergeCells count="30">
    <mergeCell ref="A2:D2"/>
    <mergeCell ref="B8:D8"/>
    <mergeCell ref="B9:D9"/>
    <mergeCell ref="B12:D12"/>
    <mergeCell ref="B3:D3"/>
    <mergeCell ref="B4:D4"/>
    <mergeCell ref="B5:D5"/>
    <mergeCell ref="B20:D20"/>
    <mergeCell ref="A1:E1"/>
    <mergeCell ref="B29:D29"/>
    <mergeCell ref="B24:D24"/>
    <mergeCell ref="B25:D25"/>
    <mergeCell ref="B28:D28"/>
    <mergeCell ref="B14:D14"/>
    <mergeCell ref="B16:D16"/>
    <mergeCell ref="B22:D22"/>
    <mergeCell ref="B23:D23"/>
    <mergeCell ref="B17:D17"/>
    <mergeCell ref="B19:D19"/>
    <mergeCell ref="B7:D7"/>
    <mergeCell ref="B10:D10"/>
    <mergeCell ref="B13:D13"/>
    <mergeCell ref="B18:D18"/>
    <mergeCell ref="B26:D26"/>
    <mergeCell ref="B30:D30"/>
    <mergeCell ref="B33:D33"/>
    <mergeCell ref="B35:D35"/>
    <mergeCell ref="B34:D34"/>
    <mergeCell ref="B31:D31"/>
    <mergeCell ref="B32:D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L21" sqref="L2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0" hidden="1" customWidth="1"/>
  </cols>
  <sheetData>
    <row r="1" spans="1:8" ht="34.15" customHeight="1" x14ac:dyDescent="0.25">
      <c r="A1" s="87" t="s">
        <v>49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2842852.0000000005</v>
      </c>
      <c r="G3">
        <v>2826580.0000000005</v>
      </c>
      <c r="H3">
        <v>16272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2822774.49</v>
      </c>
      <c r="G4">
        <v>2806502.49</v>
      </c>
      <c r="H4">
        <v>16272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330413.42000000039</v>
      </c>
      <c r="G5">
        <v>330098.42000000039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210675.41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173088.38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61475.09</v>
      </c>
    </row>
    <row r="11" spans="1:8" x14ac:dyDescent="0.25">
      <c r="A11" s="23"/>
      <c r="B11" s="29" t="s">
        <v>8</v>
      </c>
      <c r="C11" s="30"/>
      <c r="D11" s="31"/>
      <c r="E11" s="32">
        <f>E12</f>
        <v>3243.16</v>
      </c>
    </row>
    <row r="12" spans="1:8" x14ac:dyDescent="0.25">
      <c r="A12" s="33"/>
      <c r="B12" s="128" t="s">
        <v>150</v>
      </c>
      <c r="C12" s="145"/>
      <c r="D12" s="146"/>
      <c r="E12" s="21">
        <v>3243.16</v>
      </c>
    </row>
    <row r="13" spans="1:8" ht="15.75" thickBot="1" x14ac:dyDescent="0.3">
      <c r="A13" s="35"/>
      <c r="B13" s="122"/>
      <c r="C13" s="123"/>
      <c r="D13" s="124"/>
      <c r="E13" s="36"/>
    </row>
    <row r="14" spans="1:8" ht="42" customHeight="1" x14ac:dyDescent="0.25">
      <c r="A14" s="25">
        <v>4</v>
      </c>
      <c r="B14" s="90" t="s">
        <v>9</v>
      </c>
      <c r="C14" s="91"/>
      <c r="D14" s="92"/>
      <c r="E14" s="28">
        <f>394684.95+31731.46</f>
        <v>426416.41000000003</v>
      </c>
    </row>
    <row r="15" spans="1:8" ht="16.5" customHeight="1" x14ac:dyDescent="0.25">
      <c r="A15" s="23"/>
      <c r="B15" s="29" t="s">
        <v>8</v>
      </c>
      <c r="C15" s="30"/>
      <c r="D15" s="31"/>
      <c r="E15" s="32">
        <f>E16</f>
        <v>15370.55</v>
      </c>
    </row>
    <row r="16" spans="1:8" x14ac:dyDescent="0.25">
      <c r="A16" s="33"/>
      <c r="B16" s="128" t="s">
        <v>112</v>
      </c>
      <c r="C16" s="129"/>
      <c r="D16" s="130"/>
      <c r="E16" s="21">
        <v>15370.55</v>
      </c>
    </row>
    <row r="17" spans="1:5" x14ac:dyDescent="0.25">
      <c r="A17" s="33"/>
      <c r="B17" s="128"/>
      <c r="C17" s="145"/>
      <c r="D17" s="146"/>
      <c r="E17" s="21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18494.64</v>
      </c>
    </row>
    <row r="21" spans="1:5" ht="27.6" customHeight="1" thickBot="1" x14ac:dyDescent="0.3">
      <c r="A21" s="24">
        <v>6</v>
      </c>
      <c r="B21" s="105" t="s">
        <v>11</v>
      </c>
      <c r="C21" s="106"/>
      <c r="D21" s="107"/>
      <c r="E21" s="38">
        <v>22500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133207.08000000002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133096.16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110.92</v>
      </c>
    </row>
    <row r="27" spans="1:5" ht="14.65" customHeight="1" thickBot="1" x14ac:dyDescent="0.3">
      <c r="A27" s="43"/>
      <c r="B27" s="109" t="s">
        <v>17</v>
      </c>
      <c r="C27" s="109"/>
      <c r="D27" s="109"/>
      <c r="E27" s="16">
        <v>0</v>
      </c>
    </row>
    <row r="28" spans="1:5" ht="27.6" customHeight="1" x14ac:dyDescent="0.25">
      <c r="A28" s="22">
        <v>8</v>
      </c>
      <c r="B28" s="90" t="s">
        <v>18</v>
      </c>
      <c r="C28" s="91"/>
      <c r="D28" s="92"/>
      <c r="E28" s="39"/>
    </row>
    <row r="29" spans="1:5" x14ac:dyDescent="0.25">
      <c r="A29" s="23"/>
      <c r="B29" s="40" t="s">
        <v>13</v>
      </c>
      <c r="C29" s="11"/>
      <c r="D29" s="12"/>
      <c r="E29" s="41"/>
    </row>
    <row r="30" spans="1:5" x14ac:dyDescent="0.25">
      <c r="A30" s="23"/>
      <c r="B30" s="110" t="s">
        <v>19</v>
      </c>
      <c r="C30" s="110"/>
      <c r="D30" s="110"/>
      <c r="E30" s="13">
        <v>5829.6</v>
      </c>
    </row>
    <row r="31" spans="1:5" ht="15.75" thickBot="1" x14ac:dyDescent="0.3">
      <c r="A31" s="24"/>
      <c r="B31" s="117" t="s">
        <v>20</v>
      </c>
      <c r="C31" s="117"/>
      <c r="D31" s="117"/>
      <c r="E31" s="16">
        <v>31092</v>
      </c>
    </row>
    <row r="32" spans="1:5" ht="14.65" customHeight="1" thickBot="1" x14ac:dyDescent="0.3">
      <c r="A32" s="9">
        <v>9</v>
      </c>
      <c r="B32" s="99" t="s">
        <v>1</v>
      </c>
      <c r="C32" s="100"/>
      <c r="D32" s="101"/>
      <c r="E32" s="17">
        <v>48264.6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22762.5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140409.72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51913.26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121734.93</v>
      </c>
    </row>
    <row r="37" spans="1:6" ht="27" customHeight="1" thickBot="1" x14ac:dyDescent="0.3">
      <c r="A37" s="5">
        <v>14</v>
      </c>
      <c r="B37" s="102" t="s">
        <v>23</v>
      </c>
      <c r="C37" s="103"/>
      <c r="D37" s="104"/>
      <c r="E37" s="19">
        <v>156999.4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20213.71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SUM(E37+E36+E35+E34+E33+E32+E28+E22+E21+E20+E14+E10+E9+E8+E38)</f>
        <v>1608155.1300000001</v>
      </c>
    </row>
  </sheetData>
  <mergeCells count="32">
    <mergeCell ref="B20:D20"/>
    <mergeCell ref="B22:D22"/>
    <mergeCell ref="B24:D24"/>
    <mergeCell ref="B28:D28"/>
    <mergeCell ref="B31:D31"/>
    <mergeCell ref="B21:D21"/>
    <mergeCell ref="B12:D12"/>
    <mergeCell ref="B18:D18"/>
    <mergeCell ref="B19:D19"/>
    <mergeCell ref="B13:D13"/>
    <mergeCell ref="B16:D16"/>
    <mergeCell ref="B17:D17"/>
    <mergeCell ref="B14:D14"/>
    <mergeCell ref="B37:D37"/>
    <mergeCell ref="B25:D25"/>
    <mergeCell ref="B26:D26"/>
    <mergeCell ref="B27:D27"/>
    <mergeCell ref="B30:D30"/>
    <mergeCell ref="B32:D32"/>
    <mergeCell ref="B34:D34"/>
    <mergeCell ref="B35:D35"/>
    <mergeCell ref="B33:D33"/>
    <mergeCell ref="B36:D36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L13" sqref="L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1" hidden="1" customWidth="1"/>
    <col min="8" max="8" width="0" hidden="1" customWidth="1"/>
  </cols>
  <sheetData>
    <row r="1" spans="1:8" ht="36.6" customHeight="1" x14ac:dyDescent="0.25">
      <c r="A1" s="87" t="s">
        <v>50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1692316.69</v>
      </c>
      <c r="G3">
        <v>1680376.69</v>
      </c>
      <c r="H3">
        <v>11940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1686100.26</v>
      </c>
      <c r="G4">
        <v>1674160.26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280692.21999999997</v>
      </c>
      <c r="G5">
        <v>280692.21999999997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172992.4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139707.03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288424.33</v>
      </c>
    </row>
    <row r="11" spans="1:8" x14ac:dyDescent="0.25">
      <c r="A11" s="23"/>
      <c r="B11" s="29" t="s">
        <v>8</v>
      </c>
      <c r="C11" s="30"/>
      <c r="D11" s="31"/>
      <c r="E11" s="32">
        <f>E12</f>
        <v>238805.1</v>
      </c>
    </row>
    <row r="12" spans="1:8" ht="14.25" customHeight="1" x14ac:dyDescent="0.25">
      <c r="A12" s="33"/>
      <c r="B12" s="128" t="s">
        <v>101</v>
      </c>
      <c r="C12" s="129"/>
      <c r="D12" s="130"/>
      <c r="E12" s="21">
        <v>238805.1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314703.8+25611.85</f>
        <v>340315.64999999997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16621.560000000001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20280</v>
      </c>
    </row>
    <row r="19" spans="1:5" ht="14.65" customHeight="1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x14ac:dyDescent="0.25">
      <c r="A20" s="23"/>
      <c r="B20" s="40" t="s">
        <v>13</v>
      </c>
      <c r="C20" s="14"/>
      <c r="D20" s="15"/>
      <c r="E20" s="41"/>
    </row>
    <row r="21" spans="1:5" ht="14.65" customHeight="1" x14ac:dyDescent="0.25">
      <c r="A21" s="33"/>
      <c r="B21" s="108" t="s">
        <v>14</v>
      </c>
      <c r="C21" s="108"/>
      <c r="D21" s="108"/>
      <c r="E21" s="13">
        <v>0</v>
      </c>
    </row>
    <row r="22" spans="1:5" x14ac:dyDescent="0.25">
      <c r="A22" s="42"/>
      <c r="B22" s="108" t="s">
        <v>15</v>
      </c>
      <c r="C22" s="108"/>
      <c r="D22" s="108"/>
      <c r="E22" s="13">
        <v>0</v>
      </c>
    </row>
    <row r="23" spans="1:5" ht="14.65" customHeight="1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" customHeight="1" x14ac:dyDescent="0.25">
      <c r="A25" s="22">
        <v>8</v>
      </c>
      <c r="B25" s="90" t="s">
        <v>18</v>
      </c>
      <c r="C25" s="91"/>
      <c r="D25" s="92"/>
      <c r="E25" s="39">
        <f>SUM(E27:E28)</f>
        <v>39596.400000000001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x14ac:dyDescent="0.25">
      <c r="A27" s="23"/>
      <c r="B27" s="110" t="s">
        <v>19</v>
      </c>
      <c r="C27" s="110"/>
      <c r="D27" s="110"/>
      <c r="E27" s="13">
        <v>7196.4</v>
      </c>
    </row>
    <row r="28" spans="1:5" ht="14.65" customHeight="1" thickBot="1" x14ac:dyDescent="0.3">
      <c r="A28" s="24"/>
      <c r="B28" s="117" t="s">
        <v>20</v>
      </c>
      <c r="C28" s="117"/>
      <c r="D28" s="117"/>
      <c r="E28" s="16">
        <v>32400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31507.8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14568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113330.71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30967.77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98439.360000000001</v>
      </c>
    </row>
    <row r="34" spans="1:6" ht="27.6" customHeight="1" thickBot="1" x14ac:dyDescent="0.3">
      <c r="A34" s="5">
        <v>14</v>
      </c>
      <c r="B34" s="102" t="s">
        <v>23</v>
      </c>
      <c r="C34" s="103"/>
      <c r="D34" s="104"/>
      <c r="E34" s="19">
        <v>41440.47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16345.55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1364537.03</v>
      </c>
    </row>
  </sheetData>
  <mergeCells count="29">
    <mergeCell ref="B16:D16"/>
    <mergeCell ref="B7:D7"/>
    <mergeCell ref="B10:D10"/>
    <mergeCell ref="B18:D18"/>
    <mergeCell ref="B24:D24"/>
    <mergeCell ref="B27:D27"/>
    <mergeCell ref="B17:D17"/>
    <mergeCell ref="B34:D34"/>
    <mergeCell ref="B33:D33"/>
    <mergeCell ref="B19:D19"/>
    <mergeCell ref="B21:D21"/>
    <mergeCell ref="B22:D22"/>
    <mergeCell ref="B23:D23"/>
    <mergeCell ref="B25:D25"/>
    <mergeCell ref="B28:D28"/>
    <mergeCell ref="B30:D30"/>
    <mergeCell ref="B31:D31"/>
    <mergeCell ref="B29:D29"/>
    <mergeCell ref="B32:D32"/>
    <mergeCell ref="A1:E1"/>
    <mergeCell ref="A2:D2"/>
    <mergeCell ref="B13:D13"/>
    <mergeCell ref="B14:D14"/>
    <mergeCell ref="B8:D8"/>
    <mergeCell ref="B9:D9"/>
    <mergeCell ref="B12:D12"/>
    <mergeCell ref="B3:D3"/>
    <mergeCell ref="B4:D4"/>
    <mergeCell ref="B5:D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K9" sqref="K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1" hidden="1" customWidth="1"/>
    <col min="8" max="8" width="0" hidden="1" customWidth="1"/>
  </cols>
  <sheetData>
    <row r="1" spans="1:8" ht="34.9" customHeight="1" x14ac:dyDescent="0.25">
      <c r="A1" s="87" t="s">
        <v>51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1207177.83</v>
      </c>
      <c r="G3">
        <v>1195237.83</v>
      </c>
      <c r="H3">
        <v>11940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1134699.5699999998</v>
      </c>
      <c r="G4">
        <v>1122759.5699999998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295654.14000000013</v>
      </c>
      <c r="G5">
        <v>295654.14000000013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118538.95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96434.92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244811.57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190744.43</v>
      </c>
    </row>
    <row r="12" spans="1:8" s="53" customFormat="1" x14ac:dyDescent="0.25">
      <c r="A12" s="52"/>
      <c r="B12" s="60" t="s">
        <v>152</v>
      </c>
      <c r="C12" s="61"/>
      <c r="D12" s="62"/>
      <c r="E12" s="54">
        <v>102978.42</v>
      </c>
    </row>
    <row r="13" spans="1:8" s="53" customFormat="1" x14ac:dyDescent="0.25">
      <c r="A13" s="52"/>
      <c r="B13" s="60" t="s">
        <v>162</v>
      </c>
      <c r="C13" s="61"/>
      <c r="D13" s="62"/>
      <c r="E13" s="54">
        <v>53306.34</v>
      </c>
    </row>
    <row r="14" spans="1:8" ht="15.75" thickBot="1" x14ac:dyDescent="0.3">
      <c r="A14" s="35"/>
      <c r="B14" s="139" t="s">
        <v>97</v>
      </c>
      <c r="C14" s="140"/>
      <c r="D14" s="141"/>
      <c r="E14" s="47">
        <v>34459.67</v>
      </c>
    </row>
    <row r="15" spans="1:8" ht="41.65" customHeight="1" x14ac:dyDescent="0.25">
      <c r="A15" s="25">
        <v>4</v>
      </c>
      <c r="B15" s="90" t="s">
        <v>9</v>
      </c>
      <c r="C15" s="91"/>
      <c r="D15" s="92"/>
      <c r="E15" s="28">
        <f>216480.81+17678.96</f>
        <v>234159.77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s="53" customFormat="1" x14ac:dyDescent="0.25">
      <c r="A17" s="52"/>
      <c r="B17" s="128"/>
      <c r="C17" s="145"/>
      <c r="D17" s="146"/>
      <c r="E17" s="54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13370.28</v>
      </c>
    </row>
    <row r="21" spans="1:5" ht="27.6" customHeight="1" thickBot="1" x14ac:dyDescent="0.3">
      <c r="A21" s="24">
        <v>6</v>
      </c>
      <c r="B21" s="105" t="s">
        <v>11</v>
      </c>
      <c r="C21" s="106"/>
      <c r="D21" s="107"/>
      <c r="E21" s="38">
        <v>14400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0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6.65" customHeight="1" x14ac:dyDescent="0.25">
      <c r="A28" s="22">
        <v>8</v>
      </c>
      <c r="B28" s="90" t="s">
        <v>18</v>
      </c>
      <c r="C28" s="91"/>
      <c r="D28" s="92"/>
      <c r="E28" s="39">
        <f>SUM(E30:E31)</f>
        <v>10081.619999999999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4141.62</v>
      </c>
    </row>
    <row r="31" spans="1:5" ht="15.75" thickBot="1" x14ac:dyDescent="0.3">
      <c r="A31" s="24"/>
      <c r="B31" s="117" t="s">
        <v>20</v>
      </c>
      <c r="C31" s="117"/>
      <c r="D31" s="117"/>
      <c r="E31" s="16">
        <v>5940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26868.959999999999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14568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78228.25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20768.240000000002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67770.14</v>
      </c>
    </row>
    <row r="37" spans="1:6" ht="27" customHeight="1" thickBot="1" x14ac:dyDescent="0.3">
      <c r="A37" s="5">
        <v>14</v>
      </c>
      <c r="B37" s="102" t="s">
        <v>23</v>
      </c>
      <c r="C37" s="103"/>
      <c r="D37" s="104"/>
      <c r="E37" s="19">
        <v>26201.39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11253.02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SUM(E37+E36+E35+E34+E33+E32+E28+E22+E21+E20+E15+E10+E9+E8+E38)</f>
        <v>977455.11</v>
      </c>
    </row>
  </sheetData>
  <mergeCells count="30">
    <mergeCell ref="B17:D17"/>
    <mergeCell ref="B18:D18"/>
    <mergeCell ref="B20:D20"/>
    <mergeCell ref="B19:D19"/>
    <mergeCell ref="B14:D14"/>
    <mergeCell ref="B15:D15"/>
    <mergeCell ref="B36:D36"/>
    <mergeCell ref="B37:D37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L13" sqref="L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0" hidden="1" customWidth="1"/>
    <col min="8" max="8" width="10.5703125" hidden="1" customWidth="1"/>
  </cols>
  <sheetData>
    <row r="1" spans="1:8" ht="34.9" customHeight="1" x14ac:dyDescent="0.25">
      <c r="A1" s="87" t="s">
        <v>32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421196.63</v>
      </c>
      <c r="G3">
        <v>396192.31</v>
      </c>
      <c r="H3">
        <v>25004.32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399546.97000000003</v>
      </c>
      <c r="G4">
        <v>379280.07</v>
      </c>
      <c r="H4">
        <v>20266.900000000001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111284.05999999995</v>
      </c>
      <c r="G5">
        <v>106231.63999999996</v>
      </c>
      <c r="H5">
        <v>5052.42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42597.23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33999.5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78080.33</v>
      </c>
    </row>
    <row r="11" spans="1:8" x14ac:dyDescent="0.25">
      <c r="A11" s="23"/>
      <c r="B11" s="29" t="s">
        <v>8</v>
      </c>
      <c r="C11" s="30"/>
      <c r="D11" s="31"/>
      <c r="E11" s="32">
        <f>E12</f>
        <v>64776.82</v>
      </c>
    </row>
    <row r="12" spans="1:8" s="53" customFormat="1" x14ac:dyDescent="0.25">
      <c r="A12" s="52"/>
      <c r="B12" s="128" t="s">
        <v>162</v>
      </c>
      <c r="C12" s="129"/>
      <c r="D12" s="130"/>
      <c r="E12" s="54">
        <v>64776.82</v>
      </c>
    </row>
    <row r="13" spans="1:8" x14ac:dyDescent="0.25">
      <c r="A13" s="33"/>
      <c r="B13" s="134"/>
      <c r="C13" s="135"/>
      <c r="D13" s="136"/>
      <c r="E13" s="21"/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0.9" customHeight="1" x14ac:dyDescent="0.25">
      <c r="A16" s="25">
        <v>4</v>
      </c>
      <c r="B16" s="90" t="s">
        <v>9</v>
      </c>
      <c r="C16" s="91"/>
      <c r="D16" s="92"/>
      <c r="E16" s="28">
        <f>73451.44+6232.98</f>
        <v>79684.42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34"/>
      <c r="C18" s="137"/>
      <c r="D18" s="138"/>
      <c r="E18" s="21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9047.0400000000009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17010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0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0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0</v>
      </c>
    </row>
    <row r="28" spans="1:5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1957.8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1957.8</v>
      </c>
    </row>
    <row r="33" spans="1:6" ht="15.75" thickBot="1" x14ac:dyDescent="0.3">
      <c r="A33" s="24"/>
      <c r="B33" s="117" t="s">
        <v>20</v>
      </c>
      <c r="C33" s="117"/>
      <c r="D33" s="117"/>
      <c r="E33" s="16">
        <v>0</v>
      </c>
    </row>
    <row r="34" spans="1:6" ht="15.75" thickBot="1" x14ac:dyDescent="0.3">
      <c r="A34" s="9">
        <v>9</v>
      </c>
      <c r="B34" s="99" t="s">
        <v>1</v>
      </c>
      <c r="C34" s="100"/>
      <c r="D34" s="101"/>
      <c r="E34" s="17">
        <v>9137.0400000000009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5645.1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27580.51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7015.73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23839.01</v>
      </c>
    </row>
    <row r="39" spans="1:6" ht="27.6" customHeight="1" thickBot="1" x14ac:dyDescent="0.3">
      <c r="A39" s="5">
        <v>14</v>
      </c>
      <c r="B39" s="102" t="s">
        <v>23</v>
      </c>
      <c r="C39" s="103"/>
      <c r="D39" s="104"/>
      <c r="E39" s="19">
        <f>107033.08+440.96+428.55</f>
        <v>107902.59000000001</v>
      </c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3958.39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447454.69000000006</v>
      </c>
    </row>
  </sheetData>
  <mergeCells count="34">
    <mergeCell ref="B13:D13"/>
    <mergeCell ref="B14:D14"/>
    <mergeCell ref="B18:D18"/>
    <mergeCell ref="B19:D19"/>
    <mergeCell ref="A1:E1"/>
    <mergeCell ref="A2:D2"/>
    <mergeCell ref="B3:D3"/>
    <mergeCell ref="B4:D4"/>
    <mergeCell ref="B5:D5"/>
    <mergeCell ref="B39:D39"/>
    <mergeCell ref="B10:D10"/>
    <mergeCell ref="B15:D15"/>
    <mergeCell ref="B7:D7"/>
    <mergeCell ref="B8:D8"/>
    <mergeCell ref="B9:D9"/>
    <mergeCell ref="B16:D16"/>
    <mergeCell ref="B37:D37"/>
    <mergeCell ref="B23:D23"/>
    <mergeCell ref="B21:D21"/>
    <mergeCell ref="B12:D12"/>
    <mergeCell ref="B20:D20"/>
    <mergeCell ref="B22:D22"/>
    <mergeCell ref="B24:D24"/>
    <mergeCell ref="B28:D28"/>
    <mergeCell ref="B38:D38"/>
    <mergeCell ref="B33:D33"/>
    <mergeCell ref="B36:D36"/>
    <mergeCell ref="B26:D26"/>
    <mergeCell ref="B34:D34"/>
    <mergeCell ref="B35:D35"/>
    <mergeCell ref="B29:D29"/>
    <mergeCell ref="B30:D30"/>
    <mergeCell ref="B32:D32"/>
    <mergeCell ref="B27:D2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K15" sqref="K1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1" hidden="1" customWidth="1"/>
    <col min="8" max="8" width="0" hidden="1" customWidth="1"/>
  </cols>
  <sheetData>
    <row r="1" spans="1:8" ht="35.450000000000003" customHeight="1" x14ac:dyDescent="0.25">
      <c r="A1" s="87" t="s">
        <v>52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1771614.9</v>
      </c>
      <c r="G3">
        <v>1759194.9</v>
      </c>
      <c r="H3">
        <v>12420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1723174.7800000003</v>
      </c>
      <c r="G4">
        <v>1710754.7800000003</v>
      </c>
      <c r="H4">
        <v>12420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317262.78999999957</v>
      </c>
      <c r="G5">
        <v>317262.78999999957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173427.47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141561.53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627265.39</v>
      </c>
    </row>
    <row r="11" spans="1:8" x14ac:dyDescent="0.25">
      <c r="A11" s="23"/>
      <c r="B11" s="29" t="s">
        <v>8</v>
      </c>
      <c r="C11" s="30"/>
      <c r="D11" s="31"/>
      <c r="E11" s="32">
        <f>SUM(E12:E16)</f>
        <v>550301.22</v>
      </c>
    </row>
    <row r="12" spans="1:8" s="53" customFormat="1" x14ac:dyDescent="0.25">
      <c r="A12" s="52"/>
      <c r="B12" s="128" t="s">
        <v>130</v>
      </c>
      <c r="C12" s="129"/>
      <c r="D12" s="130"/>
      <c r="E12" s="54">
        <v>32389.06</v>
      </c>
    </row>
    <row r="13" spans="1:8" s="53" customFormat="1" x14ac:dyDescent="0.25">
      <c r="A13" s="52"/>
      <c r="B13" s="128" t="s">
        <v>143</v>
      </c>
      <c r="C13" s="145"/>
      <c r="D13" s="146"/>
      <c r="E13" s="54">
        <v>271787.03999999998</v>
      </c>
    </row>
    <row r="14" spans="1:8" s="53" customFormat="1" x14ac:dyDescent="0.25">
      <c r="A14" s="52"/>
      <c r="B14" s="142" t="s">
        <v>153</v>
      </c>
      <c r="C14" s="143"/>
      <c r="D14" s="144"/>
      <c r="E14" s="51">
        <v>125937.14</v>
      </c>
    </row>
    <row r="15" spans="1:8" s="53" customFormat="1" x14ac:dyDescent="0.25">
      <c r="A15" s="52"/>
      <c r="B15" s="128" t="s">
        <v>162</v>
      </c>
      <c r="C15" s="145"/>
      <c r="D15" s="146"/>
      <c r="E15" s="54">
        <v>55260.53</v>
      </c>
    </row>
    <row r="16" spans="1:8" s="53" customFormat="1" x14ac:dyDescent="0.25">
      <c r="A16" s="52"/>
      <c r="B16" s="128" t="s">
        <v>167</v>
      </c>
      <c r="C16" s="145"/>
      <c r="D16" s="146"/>
      <c r="E16" s="54">
        <v>64927.45</v>
      </c>
    </row>
    <row r="17" spans="1:5" s="53" customFormat="1" ht="15.75" thickBot="1" x14ac:dyDescent="0.3">
      <c r="A17" s="58"/>
      <c r="B17" s="139"/>
      <c r="C17" s="140"/>
      <c r="D17" s="141"/>
      <c r="E17" s="59"/>
    </row>
    <row r="18" spans="1:5" ht="40.15" customHeight="1" x14ac:dyDescent="0.25">
      <c r="A18" s="25">
        <v>4</v>
      </c>
      <c r="B18" s="90" t="s">
        <v>9</v>
      </c>
      <c r="C18" s="91"/>
      <c r="D18" s="92"/>
      <c r="E18" s="28">
        <f>310220.45+25951.8</f>
        <v>336172.25</v>
      </c>
    </row>
    <row r="19" spans="1:5" x14ac:dyDescent="0.25">
      <c r="A19" s="23"/>
      <c r="B19" s="29" t="s">
        <v>8</v>
      </c>
      <c r="C19" s="30"/>
      <c r="D19" s="31"/>
      <c r="E19" s="32"/>
    </row>
    <row r="20" spans="1:5" ht="15.75" thickBot="1" x14ac:dyDescent="0.3">
      <c r="A20" s="37"/>
      <c r="B20" s="119"/>
      <c r="C20" s="120"/>
      <c r="D20" s="121"/>
      <c r="E20" s="18"/>
    </row>
    <row r="21" spans="1:5" ht="15.75" thickBot="1" x14ac:dyDescent="0.3">
      <c r="A21" s="5">
        <v>5</v>
      </c>
      <c r="B21" s="118" t="s">
        <v>10</v>
      </c>
      <c r="C21" s="118"/>
      <c r="D21" s="118"/>
      <c r="E21" s="17">
        <v>20450.04</v>
      </c>
    </row>
    <row r="22" spans="1:5" ht="27" customHeight="1" thickBot="1" x14ac:dyDescent="0.3">
      <c r="A22" s="24">
        <v>6</v>
      </c>
      <c r="B22" s="105" t="s">
        <v>11</v>
      </c>
      <c r="C22" s="106"/>
      <c r="D22" s="107"/>
      <c r="E22" s="38">
        <v>21600</v>
      </c>
    </row>
    <row r="23" spans="1:5" ht="14.65" customHeight="1" x14ac:dyDescent="0.25">
      <c r="A23" s="22">
        <v>7</v>
      </c>
      <c r="B23" s="111" t="s">
        <v>12</v>
      </c>
      <c r="C23" s="112"/>
      <c r="D23" s="113"/>
      <c r="E23" s="39">
        <f>SUM(E25:E28)</f>
        <v>0</v>
      </c>
    </row>
    <row r="24" spans="1:5" x14ac:dyDescent="0.25">
      <c r="A24" s="23"/>
      <c r="B24" s="40" t="s">
        <v>13</v>
      </c>
      <c r="C24" s="14"/>
      <c r="D24" s="15"/>
      <c r="E24" s="41"/>
    </row>
    <row r="25" spans="1:5" ht="14.65" customHeight="1" x14ac:dyDescent="0.25">
      <c r="A25" s="33"/>
      <c r="B25" s="108" t="s">
        <v>14</v>
      </c>
      <c r="C25" s="108"/>
      <c r="D25" s="108"/>
      <c r="E25" s="13">
        <v>0</v>
      </c>
    </row>
    <row r="26" spans="1:5" x14ac:dyDescent="0.25">
      <c r="A26" s="42"/>
      <c r="B26" s="108" t="s">
        <v>15</v>
      </c>
      <c r="C26" s="108"/>
      <c r="D26" s="108"/>
      <c r="E26" s="13">
        <v>0</v>
      </c>
    </row>
    <row r="27" spans="1:5" ht="14.65" customHeight="1" x14ac:dyDescent="0.25">
      <c r="A27" s="26"/>
      <c r="B27" s="114" t="s">
        <v>16</v>
      </c>
      <c r="C27" s="115"/>
      <c r="D27" s="116"/>
      <c r="E27" s="13">
        <v>0</v>
      </c>
    </row>
    <row r="28" spans="1:5" ht="15.75" thickBot="1" x14ac:dyDescent="0.3">
      <c r="A28" s="43"/>
      <c r="B28" s="109" t="s">
        <v>17</v>
      </c>
      <c r="C28" s="109"/>
      <c r="D28" s="109"/>
      <c r="E28" s="16">
        <v>0</v>
      </c>
    </row>
    <row r="29" spans="1:5" ht="26.65" customHeight="1" x14ac:dyDescent="0.25">
      <c r="A29" s="22">
        <v>8</v>
      </c>
      <c r="B29" s="90" t="s">
        <v>18</v>
      </c>
      <c r="C29" s="91"/>
      <c r="D29" s="92"/>
      <c r="E29" s="39">
        <f>SUM(E31:E32)</f>
        <v>19791.599999999999</v>
      </c>
    </row>
    <row r="30" spans="1:5" x14ac:dyDescent="0.25">
      <c r="A30" s="23"/>
      <c r="B30" s="40" t="s">
        <v>13</v>
      </c>
      <c r="C30" s="11"/>
      <c r="D30" s="12"/>
      <c r="E30" s="41"/>
    </row>
    <row r="31" spans="1:5" x14ac:dyDescent="0.25">
      <c r="A31" s="23"/>
      <c r="B31" s="110" t="s">
        <v>19</v>
      </c>
      <c r="C31" s="110"/>
      <c r="D31" s="110"/>
      <c r="E31" s="13">
        <v>6297.6</v>
      </c>
    </row>
    <row r="32" spans="1:5" ht="14.65" customHeight="1" thickBot="1" x14ac:dyDescent="0.3">
      <c r="A32" s="24"/>
      <c r="B32" s="117" t="s">
        <v>20</v>
      </c>
      <c r="C32" s="117"/>
      <c r="D32" s="117"/>
      <c r="E32" s="16">
        <v>13494</v>
      </c>
    </row>
    <row r="33" spans="1:6" ht="15.75" thickBot="1" x14ac:dyDescent="0.3">
      <c r="A33" s="9">
        <v>9</v>
      </c>
      <c r="B33" s="99" t="s">
        <v>1</v>
      </c>
      <c r="C33" s="100"/>
      <c r="D33" s="101"/>
      <c r="E33" s="17">
        <v>39555.480000000003</v>
      </c>
    </row>
    <row r="34" spans="1:6" ht="15.75" thickBot="1" x14ac:dyDescent="0.3">
      <c r="A34" s="9">
        <v>10</v>
      </c>
      <c r="B34" s="99" t="s">
        <v>2</v>
      </c>
      <c r="C34" s="100"/>
      <c r="D34" s="101"/>
      <c r="E34" s="17">
        <v>21852</v>
      </c>
    </row>
    <row r="35" spans="1:6" ht="15.75" thickBot="1" x14ac:dyDescent="0.3">
      <c r="A35" s="9">
        <v>11</v>
      </c>
      <c r="B35" s="99" t="s">
        <v>3</v>
      </c>
      <c r="C35" s="100"/>
      <c r="D35" s="101"/>
      <c r="E35" s="17">
        <v>114835.09</v>
      </c>
    </row>
    <row r="36" spans="1:6" ht="15.75" thickBot="1" x14ac:dyDescent="0.3">
      <c r="A36" s="9">
        <v>12</v>
      </c>
      <c r="B36" s="99" t="s">
        <v>21</v>
      </c>
      <c r="C36" s="100"/>
      <c r="D36" s="101"/>
      <c r="E36" s="17">
        <v>31644.68</v>
      </c>
    </row>
    <row r="37" spans="1:6" ht="15.75" thickBot="1" x14ac:dyDescent="0.3">
      <c r="A37" s="9">
        <v>13</v>
      </c>
      <c r="B37" s="99" t="s">
        <v>22</v>
      </c>
      <c r="C37" s="100"/>
      <c r="D37" s="101"/>
      <c r="E37" s="17">
        <v>99768.41</v>
      </c>
    </row>
    <row r="38" spans="1:6" ht="27.6" customHeight="1" thickBot="1" x14ac:dyDescent="0.3">
      <c r="A38" s="5">
        <v>14</v>
      </c>
      <c r="B38" s="102" t="s">
        <v>23</v>
      </c>
      <c r="C38" s="103"/>
      <c r="D38" s="104"/>
      <c r="E38" s="19">
        <v>37567.440000000002</v>
      </c>
      <c r="F38" s="46"/>
    </row>
    <row r="39" spans="1:6" ht="15.75" thickBot="1" x14ac:dyDescent="0.3">
      <c r="A39" s="9">
        <v>15</v>
      </c>
      <c r="B39" s="64" t="s">
        <v>30</v>
      </c>
      <c r="C39" s="65"/>
      <c r="D39" s="65"/>
      <c r="E39" s="66">
        <v>16566.240000000002</v>
      </c>
      <c r="F39" s="46"/>
    </row>
    <row r="40" spans="1:6" ht="15.75" thickBot="1" x14ac:dyDescent="0.3">
      <c r="A40" s="5">
        <v>16</v>
      </c>
      <c r="B40" s="44" t="s">
        <v>24</v>
      </c>
      <c r="C40" s="45"/>
      <c r="D40" s="45"/>
      <c r="E40" s="8">
        <f>SUM(E38+E37+E36+E35+E34+E33+E29+E23+E22+E21+E18+E10+E9+E8+E39)</f>
        <v>1702057.6199999999</v>
      </c>
    </row>
  </sheetData>
  <mergeCells count="33">
    <mergeCell ref="B20:D20"/>
    <mergeCell ref="B7:D7"/>
    <mergeCell ref="B10:D10"/>
    <mergeCell ref="B22:D22"/>
    <mergeCell ref="B28:D28"/>
    <mergeCell ref="B31:D31"/>
    <mergeCell ref="B21:D21"/>
    <mergeCell ref="B38:D38"/>
    <mergeCell ref="B37:D37"/>
    <mergeCell ref="B23:D23"/>
    <mergeCell ref="B25:D25"/>
    <mergeCell ref="B26:D26"/>
    <mergeCell ref="B27:D27"/>
    <mergeCell ref="B29:D29"/>
    <mergeCell ref="B32:D32"/>
    <mergeCell ref="B34:D34"/>
    <mergeCell ref="B35:D35"/>
    <mergeCell ref="B33:D33"/>
    <mergeCell ref="B36:D36"/>
    <mergeCell ref="A1:E1"/>
    <mergeCell ref="A2:D2"/>
    <mergeCell ref="B17:D17"/>
    <mergeCell ref="B18:D18"/>
    <mergeCell ref="B8:D8"/>
    <mergeCell ref="B9:D9"/>
    <mergeCell ref="B12:D12"/>
    <mergeCell ref="B13:D13"/>
    <mergeCell ref="B14:D14"/>
    <mergeCell ref="B15:D15"/>
    <mergeCell ref="B16:D16"/>
    <mergeCell ref="B3:D3"/>
    <mergeCell ref="B4:D4"/>
    <mergeCell ref="B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1" hidden="1" customWidth="1"/>
    <col min="8" max="8" width="0" hidden="1" customWidth="1"/>
  </cols>
  <sheetData>
    <row r="1" spans="1:8" ht="37.5" customHeight="1" x14ac:dyDescent="0.25">
      <c r="A1" s="87" t="s">
        <v>53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2204482.0999999996</v>
      </c>
      <c r="G3">
        <v>2188042.0999999996</v>
      </c>
      <c r="H3">
        <v>16440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2079324.5799999998</v>
      </c>
      <c r="G4">
        <v>2062884.5799999998</v>
      </c>
      <c r="H4">
        <v>16440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624062.0699999996</v>
      </c>
      <c r="G5">
        <v>623747.0699999996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269080.33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176797.39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183702.94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135568.64000000001</v>
      </c>
    </row>
    <row r="12" spans="1:8" s="53" customFormat="1" x14ac:dyDescent="0.25">
      <c r="A12" s="52"/>
      <c r="B12" s="128" t="s">
        <v>136</v>
      </c>
      <c r="C12" s="145"/>
      <c r="D12" s="146"/>
      <c r="E12" s="54">
        <v>14658.04</v>
      </c>
    </row>
    <row r="13" spans="1:8" x14ac:dyDescent="0.25">
      <c r="A13" s="33"/>
      <c r="B13" s="128" t="s">
        <v>162</v>
      </c>
      <c r="C13" s="145"/>
      <c r="D13" s="146"/>
      <c r="E13" s="34">
        <v>120910.6</v>
      </c>
    </row>
    <row r="14" spans="1:8" ht="15.75" thickBot="1" x14ac:dyDescent="0.3">
      <c r="A14" s="35"/>
      <c r="B14" s="122"/>
      <c r="C14" s="123"/>
      <c r="D14" s="124"/>
      <c r="E14" s="36"/>
    </row>
    <row r="15" spans="1:8" ht="41.65" customHeight="1" x14ac:dyDescent="0.25">
      <c r="A15" s="25">
        <v>4</v>
      </c>
      <c r="B15" s="90" t="s">
        <v>9</v>
      </c>
      <c r="C15" s="91"/>
      <c r="D15" s="92"/>
      <c r="E15" s="28">
        <f>403198.43+32411.42</f>
        <v>435609.85</v>
      </c>
    </row>
    <row r="16" spans="1:8" ht="16.5" customHeight="1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24207.96</v>
      </c>
    </row>
    <row r="19" spans="1:5" ht="27.6" customHeight="1" thickBot="1" x14ac:dyDescent="0.3">
      <c r="A19" s="24">
        <v>6</v>
      </c>
      <c r="B19" s="105" t="s">
        <v>11</v>
      </c>
      <c r="C19" s="106"/>
      <c r="D19" s="107"/>
      <c r="E19" s="38">
        <v>25200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0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0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0</v>
      </c>
    </row>
    <row r="24" spans="1:5" x14ac:dyDescent="0.25">
      <c r="A24" s="26"/>
      <c r="B24" s="114" t="s">
        <v>16</v>
      </c>
      <c r="C24" s="115"/>
      <c r="D24" s="116"/>
      <c r="E24" s="13">
        <v>0</v>
      </c>
    </row>
    <row r="25" spans="1:5" ht="14.65" customHeight="1" thickBot="1" x14ac:dyDescent="0.3">
      <c r="A25" s="43"/>
      <c r="B25" s="109" t="s">
        <v>17</v>
      </c>
      <c r="C25" s="109"/>
      <c r="D25" s="109"/>
      <c r="E25" s="16">
        <v>0</v>
      </c>
    </row>
    <row r="26" spans="1:5" ht="26.65" customHeight="1" x14ac:dyDescent="0.25">
      <c r="A26" s="22">
        <v>8</v>
      </c>
      <c r="B26" s="90" t="s">
        <v>18</v>
      </c>
      <c r="C26" s="91"/>
      <c r="D26" s="92"/>
      <c r="E26" s="39">
        <f>SUM(E28:E29)</f>
        <v>47686.8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x14ac:dyDescent="0.25">
      <c r="A28" s="23"/>
      <c r="B28" s="110" t="s">
        <v>19</v>
      </c>
      <c r="C28" s="110"/>
      <c r="D28" s="110"/>
      <c r="E28" s="13">
        <v>8320.7999999999993</v>
      </c>
    </row>
    <row r="29" spans="1:5" ht="15.75" thickBot="1" x14ac:dyDescent="0.3">
      <c r="A29" s="24"/>
      <c r="B29" s="117" t="s">
        <v>20</v>
      </c>
      <c r="C29" s="117"/>
      <c r="D29" s="117"/>
      <c r="E29" s="16">
        <v>39366</v>
      </c>
    </row>
    <row r="30" spans="1:5" ht="14.65" customHeight="1" thickBot="1" x14ac:dyDescent="0.3">
      <c r="A30" s="9">
        <v>9</v>
      </c>
      <c r="B30" s="99" t="s">
        <v>1</v>
      </c>
      <c r="C30" s="100"/>
      <c r="D30" s="101"/>
      <c r="E30" s="17">
        <v>49288.92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25494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143418.5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38158.160000000003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124318.67</v>
      </c>
    </row>
    <row r="35" spans="1:6" ht="26.65" customHeight="1" thickBot="1" x14ac:dyDescent="0.3">
      <c r="A35" s="5">
        <v>14</v>
      </c>
      <c r="B35" s="102" t="s">
        <v>23</v>
      </c>
      <c r="C35" s="103"/>
      <c r="D35" s="104"/>
      <c r="E35" s="19">
        <v>47404.87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20642.73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1611011.12</v>
      </c>
    </row>
  </sheetData>
  <mergeCells count="30">
    <mergeCell ref="B18:D18"/>
    <mergeCell ref="B20:D20"/>
    <mergeCell ref="B22:D22"/>
    <mergeCell ref="B26:D26"/>
    <mergeCell ref="B29:D29"/>
    <mergeCell ref="B19:D19"/>
    <mergeCell ref="B12:D12"/>
    <mergeCell ref="B13:D13"/>
    <mergeCell ref="B17:D17"/>
    <mergeCell ref="B14:D14"/>
    <mergeCell ref="B15:D15"/>
    <mergeCell ref="B35:D35"/>
    <mergeCell ref="B23:D23"/>
    <mergeCell ref="B24:D24"/>
    <mergeCell ref="B25:D25"/>
    <mergeCell ref="B28:D28"/>
    <mergeCell ref="B30:D30"/>
    <mergeCell ref="B32:D32"/>
    <mergeCell ref="B33:D33"/>
    <mergeCell ref="B31:D31"/>
    <mergeCell ref="B34:D34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O9" sqref="O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1" hidden="1" customWidth="1"/>
    <col min="8" max="8" width="0" hidden="1" customWidth="1"/>
  </cols>
  <sheetData>
    <row r="1" spans="1:8" ht="35.450000000000003" customHeight="1" x14ac:dyDescent="0.25">
      <c r="A1" s="87" t="s">
        <v>54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45" customHeight="1" x14ac:dyDescent="0.25">
      <c r="A3" s="79">
        <v>1</v>
      </c>
      <c r="B3" s="96" t="s">
        <v>159</v>
      </c>
      <c r="C3" s="97"/>
      <c r="D3" s="98"/>
      <c r="E3" s="80">
        <f>G3+H3</f>
        <v>1083633.0000000002</v>
      </c>
      <c r="G3">
        <v>1068033.0000000002</v>
      </c>
      <c r="H3">
        <v>15600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1086419.22</v>
      </c>
      <c r="G4">
        <v>1070819.22</v>
      </c>
      <c r="H4">
        <v>15600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123123.60000000033</v>
      </c>
      <c r="G5">
        <v>122808.60000000033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9" customHeight="1" thickBot="1" x14ac:dyDescent="0.3">
      <c r="A8" s="5">
        <v>1</v>
      </c>
      <c r="B8" s="93" t="s">
        <v>5</v>
      </c>
      <c r="C8" s="94"/>
      <c r="D8" s="95"/>
      <c r="E8" s="10">
        <v>104657.76</v>
      </c>
    </row>
    <row r="9" spans="1:8" ht="43.9" customHeight="1" thickBot="1" x14ac:dyDescent="0.3">
      <c r="A9" s="5">
        <v>2</v>
      </c>
      <c r="B9" s="125" t="s">
        <v>6</v>
      </c>
      <c r="C9" s="126"/>
      <c r="D9" s="127"/>
      <c r="E9" s="8">
        <v>85926.02</v>
      </c>
    </row>
    <row r="10" spans="1:8" ht="43.9" customHeight="1" x14ac:dyDescent="0.25">
      <c r="A10" s="22">
        <v>3</v>
      </c>
      <c r="B10" s="90" t="s">
        <v>7</v>
      </c>
      <c r="C10" s="91"/>
      <c r="D10" s="92"/>
      <c r="E10" s="28">
        <v>239466.15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208848.12</v>
      </c>
    </row>
    <row r="12" spans="1:8" x14ac:dyDescent="0.25">
      <c r="A12" s="49"/>
      <c r="B12" s="128" t="s">
        <v>162</v>
      </c>
      <c r="C12" s="145"/>
      <c r="D12" s="146"/>
      <c r="E12" s="21">
        <v>49345.24</v>
      </c>
    </row>
    <row r="13" spans="1:8" ht="15.75" thickBot="1" x14ac:dyDescent="0.3">
      <c r="A13" s="35"/>
      <c r="B13" s="139" t="s">
        <v>102</v>
      </c>
      <c r="C13" s="140"/>
      <c r="D13" s="141"/>
      <c r="E13" s="47">
        <v>159502.88</v>
      </c>
    </row>
    <row r="14" spans="1:8" ht="41.65" customHeight="1" x14ac:dyDescent="0.25">
      <c r="A14" s="25">
        <v>4</v>
      </c>
      <c r="B14" s="90" t="s">
        <v>9</v>
      </c>
      <c r="C14" s="91"/>
      <c r="D14" s="92"/>
      <c r="E14" s="28">
        <f>185944.72+15752.41</f>
        <v>201697.13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" customHeight="1" thickBot="1" x14ac:dyDescent="0.3">
      <c r="A17" s="5">
        <v>5</v>
      </c>
      <c r="B17" s="118" t="s">
        <v>10</v>
      </c>
      <c r="C17" s="118"/>
      <c r="D17" s="118"/>
      <c r="E17" s="17">
        <v>12781.32</v>
      </c>
    </row>
    <row r="18" spans="1:5" ht="28.9" customHeight="1" thickBot="1" x14ac:dyDescent="0.3">
      <c r="A18" s="24">
        <v>6</v>
      </c>
      <c r="B18" s="105" t="s">
        <v>11</v>
      </c>
      <c r="C18" s="106"/>
      <c r="D18" s="107"/>
      <c r="E18" s="38">
        <v>12600</v>
      </c>
    </row>
    <row r="19" spans="1:5" ht="14.65" customHeight="1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.6" customHeight="1" x14ac:dyDescent="0.25">
      <c r="A25" s="22">
        <v>8</v>
      </c>
      <c r="B25" s="90" t="s">
        <v>18</v>
      </c>
      <c r="C25" s="91"/>
      <c r="D25" s="92"/>
      <c r="E25" s="39">
        <f>SUM(E27:E28)</f>
        <v>12245.4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4085.4</v>
      </c>
    </row>
    <row r="28" spans="1:5" ht="15" customHeight="1" thickBot="1" x14ac:dyDescent="0.3">
      <c r="A28" s="24"/>
      <c r="B28" s="117" t="s">
        <v>20</v>
      </c>
      <c r="C28" s="117"/>
      <c r="D28" s="117"/>
      <c r="E28" s="16">
        <v>8160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23953.8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12747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69703.38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19807.47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60417.46</v>
      </c>
    </row>
    <row r="34" spans="1:6" ht="28.15" customHeight="1" thickBot="1" x14ac:dyDescent="0.3">
      <c r="A34" s="5">
        <v>14</v>
      </c>
      <c r="B34" s="102" t="s">
        <v>23</v>
      </c>
      <c r="C34" s="103"/>
      <c r="D34" s="104"/>
      <c r="E34" s="19">
        <v>25551.89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10032.129999999999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891586.91</v>
      </c>
    </row>
  </sheetData>
  <mergeCells count="29"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31:D31"/>
    <mergeCell ref="B19:D19"/>
    <mergeCell ref="B23:D23"/>
    <mergeCell ref="B28:D28"/>
    <mergeCell ref="B5:D5"/>
    <mergeCell ref="A1:E1"/>
    <mergeCell ref="B33:D33"/>
    <mergeCell ref="B17:D17"/>
    <mergeCell ref="B16:D16"/>
    <mergeCell ref="B14:D14"/>
    <mergeCell ref="B3:D3"/>
    <mergeCell ref="B4:D4"/>
    <mergeCell ref="B10:D10"/>
    <mergeCell ref="B13:D13"/>
    <mergeCell ref="A2:D2"/>
    <mergeCell ref="B8:D8"/>
    <mergeCell ref="B9:D9"/>
    <mergeCell ref="B7:D7"/>
    <mergeCell ref="B12:D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" workbookViewId="0">
      <selection activeCell="J10" sqref="J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" customWidth="1"/>
    <col min="7" max="7" width="11" hidden="1" customWidth="1"/>
    <col min="8" max="8" width="0" hidden="1" customWidth="1"/>
  </cols>
  <sheetData>
    <row r="1" spans="1:8" ht="35.25" customHeight="1" x14ac:dyDescent="0.25">
      <c r="A1" s="87" t="s">
        <v>55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1095685.3899999997</v>
      </c>
      <c r="G3">
        <v>1083865.3899999997</v>
      </c>
      <c r="H3">
        <v>11820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1059621.47</v>
      </c>
      <c r="G4">
        <v>1047801.47</v>
      </c>
      <c r="H4">
        <v>11820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170843.74999999977</v>
      </c>
      <c r="G5">
        <v>170843.74999999977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9" customHeight="1" thickBot="1" x14ac:dyDescent="0.3">
      <c r="A8" s="5">
        <v>1</v>
      </c>
      <c r="B8" s="93" t="s">
        <v>5</v>
      </c>
      <c r="C8" s="94"/>
      <c r="D8" s="95"/>
      <c r="E8" s="10">
        <v>106161.61</v>
      </c>
    </row>
    <row r="9" spans="1:8" ht="43.9" customHeight="1" thickBot="1" x14ac:dyDescent="0.3">
      <c r="A9" s="5">
        <v>2</v>
      </c>
      <c r="B9" s="125" t="s">
        <v>6</v>
      </c>
      <c r="C9" s="126"/>
      <c r="D9" s="127"/>
      <c r="E9" s="8">
        <v>87162.32</v>
      </c>
    </row>
    <row r="10" spans="1:8" ht="43.9" customHeight="1" x14ac:dyDescent="0.25">
      <c r="A10" s="22">
        <v>3</v>
      </c>
      <c r="B10" s="90" t="s">
        <v>7</v>
      </c>
      <c r="C10" s="91"/>
      <c r="D10" s="92"/>
      <c r="E10" s="28">
        <v>60743.23</v>
      </c>
    </row>
    <row r="11" spans="1:8" x14ac:dyDescent="0.25">
      <c r="A11" s="23"/>
      <c r="B11" s="29" t="s">
        <v>8</v>
      </c>
      <c r="C11" s="30"/>
      <c r="D11" s="31"/>
      <c r="E11" s="32">
        <f>E12</f>
        <v>29786.19</v>
      </c>
    </row>
    <row r="12" spans="1:8" ht="15.75" thickBot="1" x14ac:dyDescent="0.3">
      <c r="A12" s="35"/>
      <c r="B12" s="147" t="s">
        <v>166</v>
      </c>
      <c r="C12" s="148"/>
      <c r="D12" s="149"/>
      <c r="E12" s="47">
        <v>29786.19</v>
      </c>
    </row>
    <row r="13" spans="1:8" ht="40.15" customHeight="1" x14ac:dyDescent="0.25">
      <c r="A13" s="25">
        <v>4</v>
      </c>
      <c r="B13" s="90" t="s">
        <v>9</v>
      </c>
      <c r="C13" s="91"/>
      <c r="D13" s="92"/>
      <c r="E13" s="28">
        <f>195039.37+15979.08</f>
        <v>211018.44999999998</v>
      </c>
    </row>
    <row r="14" spans="1:8" x14ac:dyDescent="0.25">
      <c r="A14" s="23"/>
      <c r="B14" s="29" t="s">
        <v>8</v>
      </c>
      <c r="C14" s="30"/>
      <c r="D14" s="31"/>
      <c r="E14" s="32"/>
    </row>
    <row r="15" spans="1:8" ht="15.75" thickBot="1" x14ac:dyDescent="0.3">
      <c r="A15" s="37"/>
      <c r="B15" s="119"/>
      <c r="C15" s="120"/>
      <c r="D15" s="121"/>
      <c r="E15" s="18"/>
    </row>
    <row r="16" spans="1:8" ht="15.75" thickBot="1" x14ac:dyDescent="0.3">
      <c r="A16" s="5">
        <v>5</v>
      </c>
      <c r="B16" s="118" t="s">
        <v>10</v>
      </c>
      <c r="C16" s="118"/>
      <c r="D16" s="118"/>
      <c r="E16" s="17">
        <v>12981.6</v>
      </c>
    </row>
    <row r="17" spans="1:5" ht="27.6" customHeight="1" thickBot="1" x14ac:dyDescent="0.3">
      <c r="A17" s="24">
        <v>6</v>
      </c>
      <c r="B17" s="105" t="s">
        <v>11</v>
      </c>
      <c r="C17" s="106"/>
      <c r="D17" s="107"/>
      <c r="E17" s="38">
        <v>22120</v>
      </c>
    </row>
    <row r="18" spans="1:5" x14ac:dyDescent="0.25">
      <c r="A18" s="22">
        <v>7</v>
      </c>
      <c r="B18" s="111" t="s">
        <v>12</v>
      </c>
      <c r="C18" s="112"/>
      <c r="D18" s="113"/>
      <c r="E18" s="39">
        <f>SUM(E20:E23)</f>
        <v>0</v>
      </c>
    </row>
    <row r="19" spans="1:5" ht="14.65" customHeight="1" x14ac:dyDescent="0.25">
      <c r="A19" s="23"/>
      <c r="B19" s="40" t="s">
        <v>13</v>
      </c>
      <c r="C19" s="14"/>
      <c r="D19" s="15"/>
      <c r="E19" s="41"/>
    </row>
    <row r="20" spans="1:5" x14ac:dyDescent="0.25">
      <c r="A20" s="33"/>
      <c r="B20" s="108" t="s">
        <v>14</v>
      </c>
      <c r="C20" s="108"/>
      <c r="D20" s="108"/>
      <c r="E20" s="13">
        <v>0</v>
      </c>
    </row>
    <row r="21" spans="1:5" ht="14.65" customHeight="1" x14ac:dyDescent="0.25">
      <c r="A21" s="42"/>
      <c r="B21" s="108" t="s">
        <v>15</v>
      </c>
      <c r="C21" s="108"/>
      <c r="D21" s="108"/>
      <c r="E21" s="13">
        <v>0</v>
      </c>
    </row>
    <row r="22" spans="1:5" x14ac:dyDescent="0.25">
      <c r="A22" s="26"/>
      <c r="B22" s="114" t="s">
        <v>16</v>
      </c>
      <c r="C22" s="115"/>
      <c r="D22" s="116"/>
      <c r="E22" s="13">
        <v>0</v>
      </c>
    </row>
    <row r="23" spans="1:5" ht="15.75" thickBot="1" x14ac:dyDescent="0.3">
      <c r="A23" s="43"/>
      <c r="B23" s="109" t="s">
        <v>17</v>
      </c>
      <c r="C23" s="109"/>
      <c r="D23" s="109"/>
      <c r="E23" s="16">
        <v>0</v>
      </c>
    </row>
    <row r="24" spans="1:5" ht="27" customHeight="1" x14ac:dyDescent="0.25">
      <c r="A24" s="22">
        <v>8</v>
      </c>
      <c r="B24" s="90" t="s">
        <v>18</v>
      </c>
      <c r="C24" s="91"/>
      <c r="D24" s="92"/>
      <c r="E24" s="39">
        <f>SUM(E26:E27)</f>
        <v>4284.6000000000004</v>
      </c>
    </row>
    <row r="25" spans="1:5" x14ac:dyDescent="0.25">
      <c r="A25" s="23"/>
      <c r="B25" s="40" t="s">
        <v>13</v>
      </c>
      <c r="C25" s="11"/>
      <c r="D25" s="12"/>
      <c r="E25" s="41"/>
    </row>
    <row r="26" spans="1:5" ht="14.65" customHeight="1" x14ac:dyDescent="0.25">
      <c r="A26" s="23"/>
      <c r="B26" s="110" t="s">
        <v>19</v>
      </c>
      <c r="C26" s="110"/>
      <c r="D26" s="110"/>
      <c r="E26" s="13">
        <v>4284.6000000000004</v>
      </c>
    </row>
    <row r="27" spans="1:5" ht="15.75" thickBot="1" x14ac:dyDescent="0.3">
      <c r="A27" s="24"/>
      <c r="B27" s="117" t="s">
        <v>20</v>
      </c>
      <c r="C27" s="117"/>
      <c r="D27" s="117"/>
      <c r="E27" s="16">
        <v>0</v>
      </c>
    </row>
    <row r="28" spans="1:5" ht="15.75" thickBot="1" x14ac:dyDescent="0.3">
      <c r="A28" s="9">
        <v>9</v>
      </c>
      <c r="B28" s="99" t="s">
        <v>1</v>
      </c>
      <c r="C28" s="100"/>
      <c r="D28" s="101"/>
      <c r="E28" s="17">
        <v>24312.959999999999</v>
      </c>
    </row>
    <row r="29" spans="1:5" ht="15.75" thickBot="1" x14ac:dyDescent="0.3">
      <c r="A29" s="9">
        <v>10</v>
      </c>
      <c r="B29" s="99" t="s">
        <v>2</v>
      </c>
      <c r="C29" s="100"/>
      <c r="D29" s="101"/>
      <c r="E29" s="17">
        <v>12747</v>
      </c>
    </row>
    <row r="30" spans="1:5" ht="15.75" thickBot="1" x14ac:dyDescent="0.3">
      <c r="A30" s="9">
        <v>11</v>
      </c>
      <c r="B30" s="99" t="s">
        <v>3</v>
      </c>
      <c r="C30" s="100"/>
      <c r="D30" s="101"/>
      <c r="E30" s="17">
        <v>70706.33</v>
      </c>
    </row>
    <row r="31" spans="1:5" ht="15.75" thickBot="1" x14ac:dyDescent="0.3">
      <c r="A31" s="9">
        <v>12</v>
      </c>
      <c r="B31" s="99" t="s">
        <v>21</v>
      </c>
      <c r="C31" s="100"/>
      <c r="D31" s="101"/>
      <c r="E31" s="17">
        <v>19381.7</v>
      </c>
    </row>
    <row r="32" spans="1:5" ht="15.75" thickBot="1" x14ac:dyDescent="0.3">
      <c r="A32" s="9">
        <v>13</v>
      </c>
      <c r="B32" s="99" t="s">
        <v>22</v>
      </c>
      <c r="C32" s="100"/>
      <c r="D32" s="101"/>
      <c r="E32" s="17">
        <v>61323.199999999997</v>
      </c>
    </row>
    <row r="33" spans="1:6" ht="26.65" customHeight="1" thickBot="1" x14ac:dyDescent="0.3">
      <c r="A33" s="5">
        <v>14</v>
      </c>
      <c r="B33" s="102" t="s">
        <v>23</v>
      </c>
      <c r="C33" s="103"/>
      <c r="D33" s="104"/>
      <c r="E33" s="19">
        <v>26199.599999999999</v>
      </c>
      <c r="F33" s="46"/>
    </row>
    <row r="34" spans="1:6" ht="15.75" thickBot="1" x14ac:dyDescent="0.3">
      <c r="A34" s="9">
        <v>15</v>
      </c>
      <c r="B34" s="64" t="s">
        <v>30</v>
      </c>
      <c r="C34" s="65"/>
      <c r="D34" s="65"/>
      <c r="E34" s="66">
        <v>10182.530000000001</v>
      </c>
      <c r="F34" s="46"/>
    </row>
    <row r="35" spans="1:6" ht="15.75" thickBot="1" x14ac:dyDescent="0.3">
      <c r="A35" s="5">
        <v>16</v>
      </c>
      <c r="B35" s="44" t="s">
        <v>24</v>
      </c>
      <c r="C35" s="45"/>
      <c r="D35" s="45"/>
      <c r="E35" s="8">
        <f>SUM(E33+E32+E31+E30+E29+E28+E24+E18+E17+E16+E13+E10+E9+E8+E34)</f>
        <v>729325.13</v>
      </c>
    </row>
  </sheetData>
  <mergeCells count="28">
    <mergeCell ref="B32:D32"/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  <mergeCell ref="B30:D30"/>
    <mergeCell ref="B7:D7"/>
    <mergeCell ref="B10:D10"/>
    <mergeCell ref="B8:D8"/>
    <mergeCell ref="B9:D9"/>
    <mergeCell ref="B16:D16"/>
    <mergeCell ref="B15:D15"/>
    <mergeCell ref="B12:D12"/>
    <mergeCell ref="B13:D13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I11" sqref="I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" customWidth="1"/>
    <col min="7" max="7" width="10" hidden="1" customWidth="1"/>
    <col min="8" max="8" width="0" hidden="1" customWidth="1"/>
  </cols>
  <sheetData>
    <row r="1" spans="1:8" ht="36" customHeight="1" x14ac:dyDescent="0.25">
      <c r="A1" s="87" t="s">
        <v>56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244089.55000000002</v>
      </c>
      <c r="G3">
        <v>164779.90000000002</v>
      </c>
      <c r="H3">
        <v>79309.649999999994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300856.69</v>
      </c>
      <c r="G4">
        <v>221547.04</v>
      </c>
      <c r="H4">
        <v>79309.649999999994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33795.290000000008</v>
      </c>
      <c r="G5">
        <v>33795.290000000008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24204.84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19781.48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67812.19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60786.47</v>
      </c>
    </row>
    <row r="12" spans="1:8" x14ac:dyDescent="0.25">
      <c r="A12" s="49"/>
      <c r="B12" s="128" t="s">
        <v>168</v>
      </c>
      <c r="C12" s="145"/>
      <c r="D12" s="146"/>
      <c r="E12" s="21">
        <v>11242.68</v>
      </c>
    </row>
    <row r="13" spans="1:8" ht="15.75" thickBot="1" x14ac:dyDescent="0.3">
      <c r="A13" s="35"/>
      <c r="B13" s="139" t="s">
        <v>27</v>
      </c>
      <c r="C13" s="140"/>
      <c r="D13" s="141"/>
      <c r="E13" s="47">
        <v>49543.79</v>
      </c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42735.37+3626.46</f>
        <v>46361.83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4217.28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17120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" customHeight="1" x14ac:dyDescent="0.25">
      <c r="A25" s="22">
        <v>8</v>
      </c>
      <c r="B25" s="90" t="s">
        <v>18</v>
      </c>
      <c r="C25" s="91"/>
      <c r="D25" s="92"/>
      <c r="E25" s="39">
        <f>SUM(E27:E28)</f>
        <v>45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45</v>
      </c>
    </row>
    <row r="28" spans="1:5" ht="15.75" thickBot="1" x14ac:dyDescent="0.3">
      <c r="A28" s="24"/>
      <c r="B28" s="117" t="s">
        <v>20</v>
      </c>
      <c r="C28" s="117"/>
      <c r="D28" s="117"/>
      <c r="E28" s="16">
        <v>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3774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2003.1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16046.82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4098.07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13912.13</v>
      </c>
    </row>
    <row r="34" spans="1:6" ht="27.6" customHeight="1" thickBot="1" x14ac:dyDescent="0.3">
      <c r="A34" s="5">
        <v>14</v>
      </c>
      <c r="B34" s="102" t="s">
        <v>23</v>
      </c>
      <c r="C34" s="103"/>
      <c r="D34" s="104"/>
      <c r="E34" s="19">
        <f>3219.04+238.41+231.67</f>
        <v>3689.12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2310.0700000000002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225375.93000000002</v>
      </c>
    </row>
  </sheetData>
  <mergeCells count="29">
    <mergeCell ref="B12:D12"/>
    <mergeCell ref="B3:D3"/>
    <mergeCell ref="B4:D4"/>
    <mergeCell ref="B5:D5"/>
    <mergeCell ref="B7:D7"/>
    <mergeCell ref="B10:D10"/>
    <mergeCell ref="B8:D8"/>
    <mergeCell ref="B9:D9"/>
    <mergeCell ref="B31:D31"/>
    <mergeCell ref="B17:D17"/>
    <mergeCell ref="B16:D16"/>
    <mergeCell ref="B13:D13"/>
    <mergeCell ref="B14:D14"/>
    <mergeCell ref="A1:E1"/>
    <mergeCell ref="A2:D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0" workbookViewId="0">
      <selection activeCell="K22" sqref="K2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9.85546875" customWidth="1"/>
    <col min="7" max="7" width="10" hidden="1" customWidth="1"/>
    <col min="8" max="8" width="0" hidden="1" customWidth="1"/>
  </cols>
  <sheetData>
    <row r="1" spans="1:8" ht="36" customHeight="1" x14ac:dyDescent="0.25">
      <c r="A1" s="87" t="s">
        <v>57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141590.63</v>
      </c>
      <c r="G3">
        <v>141590.63</v>
      </c>
      <c r="H3">
        <v>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124066.44</v>
      </c>
      <c r="G4">
        <v>124066.44</v>
      </c>
      <c r="H4">
        <v>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120886.54000000001</v>
      </c>
      <c r="G5">
        <v>120886.54000000001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9" customHeight="1" thickBot="1" x14ac:dyDescent="0.3">
      <c r="A8" s="5">
        <v>1</v>
      </c>
      <c r="B8" s="93" t="s">
        <v>5</v>
      </c>
      <c r="C8" s="94"/>
      <c r="D8" s="95"/>
      <c r="E8" s="10">
        <v>14430.13</v>
      </c>
    </row>
    <row r="9" spans="1:8" ht="43.9" customHeight="1" thickBot="1" x14ac:dyDescent="0.3">
      <c r="A9" s="5">
        <v>2</v>
      </c>
      <c r="B9" s="125" t="s">
        <v>6</v>
      </c>
      <c r="C9" s="126"/>
      <c r="D9" s="127"/>
      <c r="E9" s="8">
        <v>11745.18</v>
      </c>
    </row>
    <row r="10" spans="1:8" ht="43.9" customHeight="1" x14ac:dyDescent="0.25">
      <c r="A10" s="22">
        <v>3</v>
      </c>
      <c r="B10" s="90" t="s">
        <v>7</v>
      </c>
      <c r="C10" s="91"/>
      <c r="D10" s="92"/>
      <c r="E10" s="28">
        <v>16856.330000000002</v>
      </c>
    </row>
    <row r="11" spans="1:8" x14ac:dyDescent="0.25">
      <c r="A11" s="23"/>
      <c r="B11" s="29" t="s">
        <v>8</v>
      </c>
      <c r="C11" s="30"/>
      <c r="D11" s="31"/>
      <c r="E11" s="32">
        <f>E12</f>
        <v>12684.84</v>
      </c>
    </row>
    <row r="12" spans="1:8" x14ac:dyDescent="0.25">
      <c r="A12" s="33"/>
      <c r="B12" s="128" t="s">
        <v>162</v>
      </c>
      <c r="C12" s="129"/>
      <c r="D12" s="130"/>
      <c r="E12" s="21">
        <v>12684.84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25374.13+2153.25</f>
        <v>27527.38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4143.84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14960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6.65" customHeight="1" x14ac:dyDescent="0.25">
      <c r="A25" s="22">
        <v>8</v>
      </c>
      <c r="B25" s="90" t="s">
        <v>18</v>
      </c>
      <c r="C25" s="91"/>
      <c r="D25" s="92"/>
      <c r="E25" s="39">
        <f>SUM(E27:E28)</f>
        <v>1308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36</v>
      </c>
    </row>
    <row r="28" spans="1:5" ht="15.75" thickBot="1" x14ac:dyDescent="0.3">
      <c r="A28" s="24"/>
      <c r="B28" s="117" t="s">
        <v>20</v>
      </c>
      <c r="C28" s="117"/>
      <c r="D28" s="117"/>
      <c r="E28" s="16">
        <v>1272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3263.64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2003.1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9527.7900000000009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2294.92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8231.7199999999993</v>
      </c>
    </row>
    <row r="34" spans="1:6" ht="27.6" customHeight="1" thickBot="1" x14ac:dyDescent="0.3">
      <c r="A34" s="5">
        <v>14</v>
      </c>
      <c r="B34" s="102" t="s">
        <v>23</v>
      </c>
      <c r="C34" s="103"/>
      <c r="D34" s="104"/>
      <c r="E34" s="19">
        <v>2266.37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1366.85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119925.25000000003</v>
      </c>
    </row>
  </sheetData>
  <mergeCells count="29">
    <mergeCell ref="B17:D17"/>
    <mergeCell ref="B16:D16"/>
    <mergeCell ref="B13:D13"/>
    <mergeCell ref="B14:D14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K10" sqref="K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0" hidden="1" customWidth="1"/>
    <col min="8" max="8" width="0" hidden="1" customWidth="1"/>
  </cols>
  <sheetData>
    <row r="1" spans="1:8" ht="38.25" customHeight="1" x14ac:dyDescent="0.25">
      <c r="A1" s="87" t="s">
        <v>58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864998.89</v>
      </c>
      <c r="G3">
        <v>853298.89</v>
      </c>
      <c r="H3">
        <v>11700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789366.05999999994</v>
      </c>
      <c r="G4">
        <v>777666.05999999994</v>
      </c>
      <c r="H4">
        <v>11700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342368.12</v>
      </c>
      <c r="G5">
        <v>342368.12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85860.37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70471.7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64373.2</v>
      </c>
    </row>
    <row r="11" spans="1:8" x14ac:dyDescent="0.25">
      <c r="A11" s="23"/>
      <c r="B11" s="29" t="s">
        <v>8</v>
      </c>
      <c r="C11" s="30"/>
      <c r="D11" s="31"/>
      <c r="E11" s="32">
        <f>E12</f>
        <v>39344.03</v>
      </c>
    </row>
    <row r="12" spans="1:8" x14ac:dyDescent="0.25">
      <c r="A12" s="33"/>
      <c r="B12" s="128" t="s">
        <v>162</v>
      </c>
      <c r="C12" s="129"/>
      <c r="D12" s="130"/>
      <c r="E12" s="21">
        <v>39344.03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153294.66+12919.26</f>
        <v>166213.92000000001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14878.2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32400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6.65" customHeight="1" x14ac:dyDescent="0.25">
      <c r="A25" s="22">
        <v>8</v>
      </c>
      <c r="B25" s="90" t="s">
        <v>18</v>
      </c>
      <c r="C25" s="91"/>
      <c r="D25" s="92"/>
      <c r="E25" s="39">
        <f>SUM(E27:E28)</f>
        <v>3862.8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3862.8</v>
      </c>
    </row>
    <row r="28" spans="1:5" ht="15.75" thickBot="1" x14ac:dyDescent="0.3">
      <c r="A28" s="24"/>
      <c r="B28" s="117" t="s">
        <v>20</v>
      </c>
      <c r="C28" s="117"/>
      <c r="D28" s="117"/>
      <c r="E28" s="16">
        <v>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19733.88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10926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57166.82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14384.87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49773.61</v>
      </c>
    </row>
    <row r="34" spans="1:6" ht="28.15" customHeight="1" thickBot="1" x14ac:dyDescent="0.3">
      <c r="A34" s="5">
        <v>14</v>
      </c>
      <c r="B34" s="102" t="s">
        <v>23</v>
      </c>
      <c r="C34" s="103"/>
      <c r="D34" s="104"/>
      <c r="E34" s="19">
        <f>10461.88+769.79+748.18</f>
        <v>11979.849999999999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8264.75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610289.97</v>
      </c>
    </row>
  </sheetData>
  <mergeCells count="29">
    <mergeCell ref="B17:D17"/>
    <mergeCell ref="B16:D16"/>
    <mergeCell ref="B13:D13"/>
    <mergeCell ref="B14:D14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J14" sqref="J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7" width="10" hidden="1" customWidth="1"/>
    <col min="8" max="8" width="0" hidden="1" customWidth="1"/>
  </cols>
  <sheetData>
    <row r="1" spans="1:8" ht="35.450000000000003" customHeight="1" x14ac:dyDescent="0.25">
      <c r="A1" s="87" t="s">
        <v>59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414901.54</v>
      </c>
      <c r="G3">
        <v>407317.54</v>
      </c>
      <c r="H3">
        <v>7584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417026.93999999994</v>
      </c>
      <c r="G4">
        <v>409442.93999999994</v>
      </c>
      <c r="H4">
        <v>7584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103643.78000000003</v>
      </c>
      <c r="G5">
        <v>103643.78000000003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41498.300000000003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33999.53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302134.86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290059.36</v>
      </c>
    </row>
    <row r="12" spans="1:8" x14ac:dyDescent="0.25">
      <c r="A12" s="33"/>
      <c r="B12" s="128" t="s">
        <v>113</v>
      </c>
      <c r="C12" s="129"/>
      <c r="D12" s="130"/>
      <c r="E12" s="21">
        <v>266210.7</v>
      </c>
    </row>
    <row r="13" spans="1:8" x14ac:dyDescent="0.25">
      <c r="A13" s="33"/>
      <c r="B13" s="128" t="s">
        <v>162</v>
      </c>
      <c r="C13" s="145"/>
      <c r="D13" s="146"/>
      <c r="E13" s="21">
        <v>23848.66</v>
      </c>
    </row>
    <row r="14" spans="1:8" ht="15.75" thickBot="1" x14ac:dyDescent="0.3">
      <c r="A14" s="35"/>
      <c r="B14" s="122"/>
      <c r="C14" s="123"/>
      <c r="D14" s="124"/>
      <c r="E14" s="36"/>
    </row>
    <row r="15" spans="1:8" ht="41.65" customHeight="1" x14ac:dyDescent="0.25">
      <c r="A15" s="25">
        <v>4</v>
      </c>
      <c r="B15" s="90" t="s">
        <v>9</v>
      </c>
      <c r="C15" s="91"/>
      <c r="D15" s="92"/>
      <c r="E15" s="28">
        <f>76485.09+6232.97</f>
        <v>82718.06</v>
      </c>
    </row>
    <row r="16" spans="1:8" x14ac:dyDescent="0.25">
      <c r="A16" s="23"/>
      <c r="B16" s="29" t="s">
        <v>8</v>
      </c>
      <c r="C16" s="30"/>
      <c r="D16" s="31"/>
      <c r="E16" s="32">
        <f>E17</f>
        <v>55335.65</v>
      </c>
    </row>
    <row r="17" spans="1:5" x14ac:dyDescent="0.25">
      <c r="A17" s="33"/>
      <c r="B17" s="128" t="s">
        <v>124</v>
      </c>
      <c r="C17" s="129"/>
      <c r="D17" s="130"/>
      <c r="E17" s="21">
        <v>55335.65</v>
      </c>
    </row>
    <row r="18" spans="1:5" ht="15.75" thickBot="1" x14ac:dyDescent="0.3">
      <c r="A18" s="37"/>
      <c r="B18" s="119"/>
      <c r="C18" s="120"/>
      <c r="D18" s="121"/>
      <c r="E18" s="18"/>
    </row>
    <row r="19" spans="1:5" ht="15.75" thickBot="1" x14ac:dyDescent="0.3">
      <c r="A19" s="5">
        <v>5</v>
      </c>
      <c r="B19" s="118" t="s">
        <v>10</v>
      </c>
      <c r="C19" s="118"/>
      <c r="D19" s="118"/>
      <c r="E19" s="17">
        <v>8587.68</v>
      </c>
    </row>
    <row r="20" spans="1:5" ht="27" customHeight="1" thickBot="1" x14ac:dyDescent="0.3">
      <c r="A20" s="24">
        <v>6</v>
      </c>
      <c r="B20" s="105" t="s">
        <v>11</v>
      </c>
      <c r="C20" s="106"/>
      <c r="D20" s="107"/>
      <c r="E20" s="38">
        <v>18300</v>
      </c>
    </row>
    <row r="21" spans="1:5" ht="14.65" customHeight="1" x14ac:dyDescent="0.25">
      <c r="A21" s="22">
        <v>7</v>
      </c>
      <c r="B21" s="111" t="s">
        <v>12</v>
      </c>
      <c r="C21" s="112"/>
      <c r="D21" s="113"/>
      <c r="E21" s="39">
        <f>SUM(E23:E26)</f>
        <v>0</v>
      </c>
    </row>
    <row r="22" spans="1:5" x14ac:dyDescent="0.25">
      <c r="A22" s="23"/>
      <c r="B22" s="40" t="s">
        <v>13</v>
      </c>
      <c r="C22" s="14"/>
      <c r="D22" s="15"/>
      <c r="E22" s="41"/>
    </row>
    <row r="23" spans="1:5" ht="14.65" customHeight="1" x14ac:dyDescent="0.25">
      <c r="A23" s="33"/>
      <c r="B23" s="108" t="s">
        <v>14</v>
      </c>
      <c r="C23" s="108"/>
      <c r="D23" s="108"/>
      <c r="E23" s="13">
        <v>0</v>
      </c>
    </row>
    <row r="24" spans="1:5" x14ac:dyDescent="0.25">
      <c r="A24" s="42"/>
      <c r="B24" s="108" t="s">
        <v>15</v>
      </c>
      <c r="C24" s="108"/>
      <c r="D24" s="108"/>
      <c r="E24" s="13">
        <v>0</v>
      </c>
    </row>
    <row r="25" spans="1:5" ht="14.65" customHeight="1" x14ac:dyDescent="0.25">
      <c r="A25" s="26"/>
      <c r="B25" s="114" t="s">
        <v>16</v>
      </c>
      <c r="C25" s="115"/>
      <c r="D25" s="116"/>
      <c r="E25" s="13">
        <v>0</v>
      </c>
    </row>
    <row r="26" spans="1:5" ht="15.75" thickBot="1" x14ac:dyDescent="0.3">
      <c r="A26" s="43"/>
      <c r="B26" s="109" t="s">
        <v>17</v>
      </c>
      <c r="C26" s="109"/>
      <c r="D26" s="109"/>
      <c r="E26" s="16">
        <v>0</v>
      </c>
    </row>
    <row r="27" spans="1:5" ht="25.9" customHeight="1" x14ac:dyDescent="0.25">
      <c r="A27" s="22">
        <v>8</v>
      </c>
      <c r="B27" s="90" t="s">
        <v>18</v>
      </c>
      <c r="C27" s="91"/>
      <c r="D27" s="92"/>
      <c r="E27" s="39">
        <f>SUM(E29:E30)</f>
        <v>3777</v>
      </c>
    </row>
    <row r="28" spans="1:5" x14ac:dyDescent="0.25">
      <c r="A28" s="23"/>
      <c r="B28" s="40" t="s">
        <v>13</v>
      </c>
      <c r="C28" s="11"/>
      <c r="D28" s="12"/>
      <c r="E28" s="41"/>
    </row>
    <row r="29" spans="1:5" x14ac:dyDescent="0.25">
      <c r="A29" s="23"/>
      <c r="B29" s="110" t="s">
        <v>19</v>
      </c>
      <c r="C29" s="110"/>
      <c r="D29" s="110"/>
      <c r="E29" s="13">
        <v>1887</v>
      </c>
    </row>
    <row r="30" spans="1:5" ht="14.65" customHeight="1" thickBot="1" x14ac:dyDescent="0.3">
      <c r="A30" s="24"/>
      <c r="B30" s="117" t="s">
        <v>20</v>
      </c>
      <c r="C30" s="117"/>
      <c r="D30" s="117"/>
      <c r="E30" s="16">
        <v>1890</v>
      </c>
    </row>
    <row r="31" spans="1:5" ht="15.75" thickBot="1" x14ac:dyDescent="0.3">
      <c r="A31" s="9">
        <v>9</v>
      </c>
      <c r="B31" s="99" t="s">
        <v>1</v>
      </c>
      <c r="C31" s="100"/>
      <c r="D31" s="101"/>
      <c r="E31" s="17">
        <v>9419.76</v>
      </c>
    </row>
    <row r="32" spans="1:5" ht="15.75" thickBot="1" x14ac:dyDescent="0.3">
      <c r="A32" s="9">
        <v>10</v>
      </c>
      <c r="B32" s="99" t="s">
        <v>2</v>
      </c>
      <c r="C32" s="100"/>
      <c r="D32" s="101"/>
      <c r="E32" s="17">
        <v>5827.2</v>
      </c>
    </row>
    <row r="33" spans="1:6" ht="15.75" thickBot="1" x14ac:dyDescent="0.3">
      <c r="A33" s="9">
        <v>11</v>
      </c>
      <c r="B33" s="99" t="s">
        <v>3</v>
      </c>
      <c r="C33" s="100"/>
      <c r="D33" s="101"/>
      <c r="E33" s="17">
        <v>27580.48</v>
      </c>
    </row>
    <row r="34" spans="1:6" ht="15.75" thickBot="1" x14ac:dyDescent="0.3">
      <c r="A34" s="9">
        <v>12</v>
      </c>
      <c r="B34" s="99" t="s">
        <v>21</v>
      </c>
      <c r="C34" s="100"/>
      <c r="D34" s="101"/>
      <c r="E34" s="17">
        <v>7573.67</v>
      </c>
    </row>
    <row r="35" spans="1:6" ht="15.75" thickBot="1" x14ac:dyDescent="0.3">
      <c r="A35" s="9">
        <v>13</v>
      </c>
      <c r="B35" s="99">
        <v>9</v>
      </c>
      <c r="C35" s="100"/>
      <c r="D35" s="101"/>
      <c r="E35" s="17">
        <v>23758.92</v>
      </c>
    </row>
    <row r="36" spans="1:6" ht="27.6" customHeight="1" thickBot="1" x14ac:dyDescent="0.3">
      <c r="A36" s="5">
        <v>14</v>
      </c>
      <c r="B36" s="102" t="s">
        <v>23</v>
      </c>
      <c r="C36" s="103"/>
      <c r="D36" s="104"/>
      <c r="E36" s="19">
        <f>75774.9+356.52+346.43</f>
        <v>76477.849999999991</v>
      </c>
      <c r="F36" s="46"/>
    </row>
    <row r="37" spans="1:6" ht="15.75" thickBot="1" x14ac:dyDescent="0.3">
      <c r="A37" s="9">
        <v>15</v>
      </c>
      <c r="B37" s="64" t="s">
        <v>30</v>
      </c>
      <c r="C37" s="65"/>
      <c r="D37" s="65"/>
      <c r="E37" s="66">
        <v>3945.1</v>
      </c>
      <c r="F37" s="46"/>
    </row>
    <row r="38" spans="1:6" ht="15.75" thickBot="1" x14ac:dyDescent="0.3">
      <c r="A38" s="5">
        <v>16</v>
      </c>
      <c r="B38" s="44" t="s">
        <v>24</v>
      </c>
      <c r="C38" s="45"/>
      <c r="D38" s="45"/>
      <c r="E38" s="8">
        <f>SUM(E36+E35+E34+E33+E32+E31+E27+E21+E20+E19+E15+E10+E9+E8+E37)</f>
        <v>645598.41</v>
      </c>
    </row>
  </sheetData>
  <mergeCells count="31">
    <mergeCell ref="B18:D18"/>
    <mergeCell ref="B7:D7"/>
    <mergeCell ref="B10:D10"/>
    <mergeCell ref="B20:D20"/>
    <mergeCell ref="B26:D26"/>
    <mergeCell ref="B29:D29"/>
    <mergeCell ref="B19:D19"/>
    <mergeCell ref="B36:D36"/>
    <mergeCell ref="B35:D35"/>
    <mergeCell ref="B21:D21"/>
    <mergeCell ref="B23:D23"/>
    <mergeCell ref="B24:D24"/>
    <mergeCell ref="B25:D25"/>
    <mergeCell ref="B27:D27"/>
    <mergeCell ref="B30:D30"/>
    <mergeCell ref="B32:D32"/>
    <mergeCell ref="B33:D33"/>
    <mergeCell ref="B31:D31"/>
    <mergeCell ref="B34:D34"/>
    <mergeCell ref="A1:E1"/>
    <mergeCell ref="A2:D2"/>
    <mergeCell ref="B14:D14"/>
    <mergeCell ref="B17:D17"/>
    <mergeCell ref="B15:D15"/>
    <mergeCell ref="B8:D8"/>
    <mergeCell ref="B9:D9"/>
    <mergeCell ref="B12:D12"/>
    <mergeCell ref="B13:D13"/>
    <mergeCell ref="B3:D3"/>
    <mergeCell ref="B4:D4"/>
    <mergeCell ref="B5:D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2" workbookViewId="0">
      <selection activeCell="J19" sqref="J1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0" hidden="1" customWidth="1"/>
    <col min="8" max="8" width="9" hidden="1" customWidth="1"/>
  </cols>
  <sheetData>
    <row r="1" spans="1:8" ht="37.9" customHeight="1" x14ac:dyDescent="0.25">
      <c r="A1" s="87" t="s">
        <v>60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826369.58000000007</v>
      </c>
      <c r="G3">
        <v>792434.94000000006</v>
      </c>
      <c r="H3">
        <v>33934.639999999999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790884.05999999994</v>
      </c>
      <c r="G4">
        <v>755921.17999999993</v>
      </c>
      <c r="H4">
        <v>34962.879999999997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263895.53000000009</v>
      </c>
      <c r="G5">
        <v>261887.37000000011</v>
      </c>
      <c r="H5">
        <v>2008.16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99296.56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69235.3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1398889.84</v>
      </c>
    </row>
    <row r="11" spans="1:8" x14ac:dyDescent="0.25">
      <c r="A11" s="23"/>
      <c r="B11" s="29" t="s">
        <v>8</v>
      </c>
      <c r="C11" s="30"/>
      <c r="D11" s="31"/>
      <c r="E11" s="32">
        <f>SUM(E12:E20)</f>
        <v>1305516.73</v>
      </c>
    </row>
    <row r="12" spans="1:8" s="53" customFormat="1" x14ac:dyDescent="0.25">
      <c r="A12" s="52"/>
      <c r="B12" s="128" t="s">
        <v>151</v>
      </c>
      <c r="C12" s="129"/>
      <c r="D12" s="130"/>
      <c r="E12" s="54">
        <v>217583.86</v>
      </c>
    </row>
    <row r="13" spans="1:8" s="53" customFormat="1" x14ac:dyDescent="0.25">
      <c r="A13" s="52"/>
      <c r="B13" s="128" t="s">
        <v>29</v>
      </c>
      <c r="C13" s="145"/>
      <c r="D13" s="146"/>
      <c r="E13" s="54">
        <v>223467.8</v>
      </c>
    </row>
    <row r="14" spans="1:8" s="53" customFormat="1" x14ac:dyDescent="0.25">
      <c r="A14" s="52"/>
      <c r="B14" s="128" t="s">
        <v>138</v>
      </c>
      <c r="C14" s="145"/>
      <c r="D14" s="146"/>
      <c r="E14" s="54">
        <v>4484.71</v>
      </c>
    </row>
    <row r="15" spans="1:8" s="53" customFormat="1" x14ac:dyDescent="0.25">
      <c r="A15" s="52"/>
      <c r="B15" s="128" t="s">
        <v>96</v>
      </c>
      <c r="C15" s="145"/>
      <c r="D15" s="146"/>
      <c r="E15" s="54">
        <v>38256.46</v>
      </c>
    </row>
    <row r="16" spans="1:8" s="53" customFormat="1" x14ac:dyDescent="0.25">
      <c r="A16" s="52"/>
      <c r="B16" s="128" t="s">
        <v>26</v>
      </c>
      <c r="C16" s="145"/>
      <c r="D16" s="146"/>
      <c r="E16" s="54">
        <v>218855.27</v>
      </c>
    </row>
    <row r="17" spans="1:5" s="53" customFormat="1" x14ac:dyDescent="0.25">
      <c r="A17" s="52"/>
      <c r="B17" s="128" t="s">
        <v>106</v>
      </c>
      <c r="C17" s="145"/>
      <c r="D17" s="146"/>
      <c r="E17" s="51">
        <v>3243.16</v>
      </c>
    </row>
    <row r="18" spans="1:5" s="53" customFormat="1" x14ac:dyDescent="0.25">
      <c r="A18" s="52"/>
      <c r="B18" s="128" t="s">
        <v>104</v>
      </c>
      <c r="C18" s="145"/>
      <c r="D18" s="146"/>
      <c r="E18" s="54">
        <v>68959.14</v>
      </c>
    </row>
    <row r="19" spans="1:5" s="53" customFormat="1" x14ac:dyDescent="0.25">
      <c r="A19" s="52"/>
      <c r="B19" s="128" t="s">
        <v>82</v>
      </c>
      <c r="C19" s="145"/>
      <c r="D19" s="146"/>
      <c r="E19" s="54">
        <v>461707.21</v>
      </c>
    </row>
    <row r="20" spans="1:5" ht="15.75" thickBot="1" x14ac:dyDescent="0.3">
      <c r="A20" s="35"/>
      <c r="B20" s="139" t="s">
        <v>99</v>
      </c>
      <c r="C20" s="140"/>
      <c r="D20" s="141"/>
      <c r="E20" s="47">
        <v>68959.12</v>
      </c>
    </row>
    <row r="21" spans="1:5" ht="40.15" customHeight="1" x14ac:dyDescent="0.25">
      <c r="A21" s="25">
        <v>4</v>
      </c>
      <c r="B21" s="90" t="s">
        <v>9</v>
      </c>
      <c r="C21" s="91"/>
      <c r="D21" s="92"/>
      <c r="E21" s="28">
        <f>158873.54+12692.6</f>
        <v>171566.14</v>
      </c>
    </row>
    <row r="22" spans="1:5" x14ac:dyDescent="0.25">
      <c r="A22" s="23"/>
      <c r="B22" s="29" t="s">
        <v>8</v>
      </c>
      <c r="C22" s="30"/>
      <c r="D22" s="31"/>
      <c r="E22" s="32"/>
    </row>
    <row r="23" spans="1:5" ht="15.75" thickBot="1" x14ac:dyDescent="0.3">
      <c r="A23" s="37"/>
      <c r="B23" s="119"/>
      <c r="C23" s="120"/>
      <c r="D23" s="121"/>
      <c r="E23" s="18"/>
    </row>
    <row r="24" spans="1:5" ht="15.75" thickBot="1" x14ac:dyDescent="0.3">
      <c r="A24" s="5">
        <v>5</v>
      </c>
      <c r="B24" s="118" t="s">
        <v>10</v>
      </c>
      <c r="C24" s="118"/>
      <c r="D24" s="118"/>
      <c r="E24" s="17">
        <v>15985.44</v>
      </c>
    </row>
    <row r="25" spans="1:5" ht="27" customHeight="1" thickBot="1" x14ac:dyDescent="0.3">
      <c r="A25" s="24">
        <v>6</v>
      </c>
      <c r="B25" s="105" t="s">
        <v>11</v>
      </c>
      <c r="C25" s="106"/>
      <c r="D25" s="107"/>
      <c r="E25" s="38">
        <v>38600</v>
      </c>
    </row>
    <row r="26" spans="1:5" x14ac:dyDescent="0.25">
      <c r="A26" s="22">
        <v>7</v>
      </c>
      <c r="B26" s="111" t="s">
        <v>12</v>
      </c>
      <c r="C26" s="112"/>
      <c r="D26" s="113"/>
      <c r="E26" s="39">
        <f>SUM(E28:E31)</f>
        <v>0</v>
      </c>
    </row>
    <row r="27" spans="1:5" ht="14.65" customHeight="1" x14ac:dyDescent="0.25">
      <c r="A27" s="23"/>
      <c r="B27" s="40" t="s">
        <v>13</v>
      </c>
      <c r="C27" s="14"/>
      <c r="D27" s="15"/>
      <c r="E27" s="41"/>
    </row>
    <row r="28" spans="1:5" x14ac:dyDescent="0.25">
      <c r="A28" s="33"/>
      <c r="B28" s="108" t="s">
        <v>14</v>
      </c>
      <c r="C28" s="108"/>
      <c r="D28" s="108"/>
      <c r="E28" s="13">
        <v>0</v>
      </c>
    </row>
    <row r="29" spans="1:5" ht="14.65" customHeight="1" x14ac:dyDescent="0.25">
      <c r="A29" s="42"/>
      <c r="B29" s="108" t="s">
        <v>15</v>
      </c>
      <c r="C29" s="108"/>
      <c r="D29" s="108"/>
      <c r="E29" s="13">
        <v>0</v>
      </c>
    </row>
    <row r="30" spans="1:5" x14ac:dyDescent="0.25">
      <c r="A30" s="26"/>
      <c r="B30" s="114" t="s">
        <v>16</v>
      </c>
      <c r="C30" s="115"/>
      <c r="D30" s="116"/>
      <c r="E30" s="13">
        <v>0</v>
      </c>
    </row>
    <row r="31" spans="1:5" ht="15.75" thickBot="1" x14ac:dyDescent="0.3">
      <c r="A31" s="43"/>
      <c r="B31" s="109" t="s">
        <v>17</v>
      </c>
      <c r="C31" s="109"/>
      <c r="D31" s="109"/>
      <c r="E31" s="16">
        <v>0</v>
      </c>
    </row>
    <row r="32" spans="1:5" ht="26.65" customHeight="1" x14ac:dyDescent="0.25">
      <c r="A32" s="22">
        <v>8</v>
      </c>
      <c r="B32" s="90" t="s">
        <v>18</v>
      </c>
      <c r="C32" s="91"/>
      <c r="D32" s="92"/>
      <c r="E32" s="39">
        <f>SUM(E34:E35)</f>
        <v>3170.4</v>
      </c>
    </row>
    <row r="33" spans="1:5" x14ac:dyDescent="0.25">
      <c r="A33" s="23"/>
      <c r="B33" s="40" t="s">
        <v>13</v>
      </c>
      <c r="C33" s="11"/>
      <c r="D33" s="12"/>
      <c r="E33" s="41"/>
    </row>
    <row r="34" spans="1:5" ht="14.65" customHeight="1" x14ac:dyDescent="0.25">
      <c r="A34" s="23"/>
      <c r="B34" s="110" t="s">
        <v>19</v>
      </c>
      <c r="C34" s="110"/>
      <c r="D34" s="110"/>
      <c r="E34" s="13">
        <v>3170.4</v>
      </c>
    </row>
    <row r="35" spans="1:5" ht="15.75" thickBot="1" x14ac:dyDescent="0.3">
      <c r="A35" s="24"/>
      <c r="B35" s="117" t="s">
        <v>20</v>
      </c>
      <c r="C35" s="117"/>
      <c r="D35" s="117"/>
      <c r="E35" s="16">
        <v>0</v>
      </c>
    </row>
    <row r="36" spans="1:5" ht="15.75" thickBot="1" x14ac:dyDescent="0.3">
      <c r="A36" s="9">
        <v>9</v>
      </c>
      <c r="B36" s="99" t="s">
        <v>1</v>
      </c>
      <c r="C36" s="100"/>
      <c r="D36" s="101"/>
      <c r="E36" s="17">
        <v>18337.560000000001</v>
      </c>
    </row>
    <row r="37" spans="1:5" ht="15.75" thickBot="1" x14ac:dyDescent="0.3">
      <c r="A37" s="9">
        <v>10</v>
      </c>
      <c r="B37" s="99" t="s">
        <v>2</v>
      </c>
      <c r="C37" s="100"/>
      <c r="D37" s="101"/>
      <c r="E37" s="17">
        <v>10926</v>
      </c>
    </row>
    <row r="38" spans="1:5" ht="15.75" thickBot="1" x14ac:dyDescent="0.3">
      <c r="A38" s="9">
        <v>11</v>
      </c>
      <c r="B38" s="99" t="s">
        <v>3</v>
      </c>
      <c r="C38" s="100"/>
      <c r="D38" s="101"/>
      <c r="E38" s="17">
        <v>56163.88</v>
      </c>
    </row>
    <row r="39" spans="1:5" ht="15.75" thickBot="1" x14ac:dyDescent="0.3">
      <c r="A39" s="9">
        <v>12</v>
      </c>
      <c r="B39" s="99" t="s">
        <v>21</v>
      </c>
      <c r="C39" s="100"/>
      <c r="D39" s="101"/>
      <c r="E39" s="17">
        <v>13982.65</v>
      </c>
    </row>
    <row r="40" spans="1:5" ht="15.75" thickBot="1" x14ac:dyDescent="0.3">
      <c r="A40" s="9">
        <v>13</v>
      </c>
      <c r="B40" s="99" t="s">
        <v>22</v>
      </c>
      <c r="C40" s="100"/>
      <c r="D40" s="101"/>
      <c r="E40" s="17">
        <v>48867.87</v>
      </c>
    </row>
    <row r="41" spans="1:5" ht="27.6" customHeight="1" thickBot="1" x14ac:dyDescent="0.3">
      <c r="A41" s="5">
        <v>14</v>
      </c>
      <c r="B41" s="102" t="s">
        <v>23</v>
      </c>
      <c r="C41" s="103"/>
      <c r="D41" s="104"/>
      <c r="E41" s="19">
        <f>82336.8+721.02+700.8</f>
        <v>83758.62000000001</v>
      </c>
    </row>
    <row r="42" spans="1:5" ht="15.75" thickBot="1" x14ac:dyDescent="0.3">
      <c r="A42" s="9">
        <v>15</v>
      </c>
      <c r="B42" s="64" t="s">
        <v>30</v>
      </c>
      <c r="C42" s="65"/>
      <c r="D42" s="65"/>
      <c r="E42" s="66">
        <v>8114.36</v>
      </c>
    </row>
    <row r="43" spans="1:5" ht="15.75" thickBot="1" x14ac:dyDescent="0.3">
      <c r="A43" s="5">
        <v>16</v>
      </c>
      <c r="B43" s="44" t="s">
        <v>24</v>
      </c>
      <c r="C43" s="45"/>
      <c r="D43" s="45"/>
      <c r="E43" s="8">
        <f>SUM(E41+E40+E39+E38+E37+E36+E32+E26+E25+E24+E21+E10+E9+E8+E42)</f>
        <v>2036894.6200000003</v>
      </c>
    </row>
  </sheetData>
  <mergeCells count="36">
    <mergeCell ref="B24:D24"/>
    <mergeCell ref="B23:D23"/>
    <mergeCell ref="B9:D9"/>
    <mergeCell ref="B12:D12"/>
    <mergeCell ref="B13:D13"/>
    <mergeCell ref="B20:D20"/>
    <mergeCell ref="B21:D21"/>
    <mergeCell ref="B14:D14"/>
    <mergeCell ref="B15:D15"/>
    <mergeCell ref="B16:D16"/>
    <mergeCell ref="B17:D17"/>
    <mergeCell ref="B18:D18"/>
    <mergeCell ref="B19:D19"/>
    <mergeCell ref="B41:D41"/>
    <mergeCell ref="B39:D39"/>
    <mergeCell ref="B25:D25"/>
    <mergeCell ref="B28:D28"/>
    <mergeCell ref="B29:D29"/>
    <mergeCell ref="B31:D31"/>
    <mergeCell ref="B32:D32"/>
    <mergeCell ref="B34:D34"/>
    <mergeCell ref="B36:D36"/>
    <mergeCell ref="B37:D37"/>
    <mergeCell ref="B26:D26"/>
    <mergeCell ref="B30:D30"/>
    <mergeCell ref="B35:D35"/>
    <mergeCell ref="B38:D38"/>
    <mergeCell ref="B40:D40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" workbookViewId="0">
      <selection activeCell="E37" sqref="E37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8" width="10" hidden="1" customWidth="1"/>
  </cols>
  <sheetData>
    <row r="1" spans="1:8" ht="37.15" customHeight="1" x14ac:dyDescent="0.25">
      <c r="A1" s="87" t="s">
        <v>61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915750.99</v>
      </c>
      <c r="G3">
        <v>672042.94000000006</v>
      </c>
      <c r="H3">
        <v>243708.05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859269.87</v>
      </c>
      <c r="G4">
        <v>634049.63</v>
      </c>
      <c r="H4">
        <v>225220.24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268102.44</v>
      </c>
      <c r="G5">
        <v>268101.64</v>
      </c>
      <c r="H5">
        <v>0.8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91123.68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74798.899999999994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332413.02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303608.07</v>
      </c>
    </row>
    <row r="12" spans="1:8" x14ac:dyDescent="0.25">
      <c r="A12" s="33"/>
      <c r="B12" s="142" t="s">
        <v>125</v>
      </c>
      <c r="C12" s="143"/>
      <c r="D12" s="144"/>
      <c r="E12" s="34">
        <v>274675.98</v>
      </c>
    </row>
    <row r="13" spans="1:8" ht="15.75" thickBot="1" x14ac:dyDescent="0.3">
      <c r="A13" s="35"/>
      <c r="B13" s="147" t="s">
        <v>162</v>
      </c>
      <c r="C13" s="148"/>
      <c r="D13" s="149"/>
      <c r="E13" s="47">
        <v>28932.09</v>
      </c>
    </row>
    <row r="14" spans="1:8" ht="41.65" customHeight="1" x14ac:dyDescent="0.25">
      <c r="A14" s="25">
        <v>4</v>
      </c>
      <c r="B14" s="90" t="s">
        <v>9</v>
      </c>
      <c r="C14" s="91"/>
      <c r="D14" s="92"/>
      <c r="E14" s="28">
        <f>161593.11+13712.53</f>
        <v>175305.63999999998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x14ac:dyDescent="0.25">
      <c r="A16" s="33"/>
      <c r="B16" s="134"/>
      <c r="C16" s="137"/>
      <c r="D16" s="138"/>
      <c r="E16" s="21"/>
    </row>
    <row r="17" spans="1:5" x14ac:dyDescent="0.25">
      <c r="A17" s="33"/>
      <c r="B17" s="134"/>
      <c r="C17" s="135"/>
      <c r="D17" s="136"/>
      <c r="E17" s="21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13252.45</v>
      </c>
    </row>
    <row r="21" spans="1:5" ht="27" customHeight="1" thickBot="1" x14ac:dyDescent="0.3">
      <c r="A21" s="24">
        <v>6</v>
      </c>
      <c r="B21" s="105" t="s">
        <v>11</v>
      </c>
      <c r="C21" s="106"/>
      <c r="D21" s="107"/>
      <c r="E21" s="38">
        <v>30920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0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6.65" customHeight="1" x14ac:dyDescent="0.25">
      <c r="A28" s="22">
        <v>8</v>
      </c>
      <c r="B28" s="90" t="s">
        <v>18</v>
      </c>
      <c r="C28" s="91"/>
      <c r="D28" s="92"/>
      <c r="E28" s="39">
        <f>SUM(E30:E31)</f>
        <v>1099.2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1099.2</v>
      </c>
    </row>
    <row r="31" spans="1:5" ht="15.75" thickBot="1" x14ac:dyDescent="0.3">
      <c r="A31" s="24"/>
      <c r="B31" s="117" t="s">
        <v>20</v>
      </c>
      <c r="C31" s="117"/>
      <c r="D31" s="117"/>
      <c r="E31" s="16">
        <v>0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15517.32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8740.7999999999993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60677.05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11728.33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52657.67</v>
      </c>
    </row>
    <row r="37" spans="1:6" ht="27" customHeight="1" thickBot="1" x14ac:dyDescent="0.3">
      <c r="A37" s="5">
        <v>14</v>
      </c>
      <c r="B37" s="102" t="s">
        <v>23</v>
      </c>
      <c r="C37" s="103"/>
      <c r="D37" s="104"/>
      <c r="E37" s="19">
        <f>56042.24+879.2+854.64</f>
        <v>57776.079999999994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8743.64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SUM(E37+E36+E35+E34+E33+E32+E28+E22+E21+E20+E14+E10+E9+E8+E38)</f>
        <v>934753.78000000014</v>
      </c>
    </row>
  </sheetData>
  <mergeCells count="32">
    <mergeCell ref="B12:D12"/>
    <mergeCell ref="B16:D16"/>
    <mergeCell ref="B17:D17"/>
    <mergeCell ref="B18:D18"/>
    <mergeCell ref="B20:D20"/>
    <mergeCell ref="B19:D19"/>
    <mergeCell ref="B13:D13"/>
    <mergeCell ref="B14:D14"/>
    <mergeCell ref="B36:D36"/>
    <mergeCell ref="B37:D37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E38" sqref="E38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0" hidden="1" customWidth="1"/>
    <col min="8" max="8" width="0" hidden="1" customWidth="1"/>
  </cols>
  <sheetData>
    <row r="1" spans="1:8" ht="36.75" customHeight="1" x14ac:dyDescent="0.25">
      <c r="A1" s="87" t="s">
        <v>33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791471.37</v>
      </c>
      <c r="G3">
        <v>783563.37</v>
      </c>
      <c r="H3">
        <v>7908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756899.25000000012</v>
      </c>
      <c r="G4">
        <v>748991.25000000012</v>
      </c>
      <c r="H4">
        <v>7908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236975.55999999994</v>
      </c>
      <c r="G5">
        <v>236975.55999999994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152488.49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69853.5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1402573.3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1290308.54</v>
      </c>
    </row>
    <row r="12" spans="1:8" x14ac:dyDescent="0.25">
      <c r="A12" s="33"/>
      <c r="B12" s="128" t="s">
        <v>134</v>
      </c>
      <c r="C12" s="129"/>
      <c r="D12" s="130"/>
      <c r="E12" s="21">
        <v>123170.55</v>
      </c>
    </row>
    <row r="13" spans="1:8" x14ac:dyDescent="0.25">
      <c r="A13" s="33"/>
      <c r="B13" s="142" t="s">
        <v>25</v>
      </c>
      <c r="C13" s="143"/>
      <c r="D13" s="144"/>
      <c r="E13" s="34">
        <v>1163894.83</v>
      </c>
    </row>
    <row r="14" spans="1:8" ht="15.75" thickBot="1" x14ac:dyDescent="0.3">
      <c r="A14" s="35"/>
      <c r="B14" s="139" t="s">
        <v>149</v>
      </c>
      <c r="C14" s="140"/>
      <c r="D14" s="141"/>
      <c r="E14" s="47">
        <v>3243.16</v>
      </c>
    </row>
    <row r="15" spans="1:8" ht="42" customHeight="1" x14ac:dyDescent="0.25">
      <c r="A15" s="25">
        <v>4</v>
      </c>
      <c r="B15" s="90" t="s">
        <v>9</v>
      </c>
      <c r="C15" s="91"/>
      <c r="D15" s="92"/>
      <c r="E15" s="28">
        <f>154268.42+12805.88</f>
        <v>167074.30000000002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x14ac:dyDescent="0.25">
      <c r="A17" s="33"/>
      <c r="B17" s="134"/>
      <c r="C17" s="137"/>
      <c r="D17" s="138"/>
      <c r="E17" s="21"/>
    </row>
    <row r="18" spans="1:5" x14ac:dyDescent="0.25">
      <c r="A18" s="33"/>
      <c r="B18" s="134"/>
      <c r="C18" s="135"/>
      <c r="D18" s="136"/>
      <c r="E18" s="21"/>
    </row>
    <row r="19" spans="1:5" x14ac:dyDescent="0.25">
      <c r="A19" s="33"/>
      <c r="B19" s="131"/>
      <c r="C19" s="132"/>
      <c r="D19" s="133"/>
      <c r="E19" s="34"/>
    </row>
    <row r="20" spans="1:5" ht="15.75" thickBot="1" x14ac:dyDescent="0.3">
      <c r="A20" s="37"/>
      <c r="B20" s="119"/>
      <c r="C20" s="120"/>
      <c r="D20" s="121"/>
      <c r="E20" s="18"/>
    </row>
    <row r="21" spans="1:5" ht="15.75" thickBot="1" x14ac:dyDescent="0.3">
      <c r="A21" s="5">
        <v>5</v>
      </c>
      <c r="B21" s="118" t="s">
        <v>10</v>
      </c>
      <c r="C21" s="118"/>
      <c r="D21" s="118"/>
      <c r="E21" s="17">
        <v>16162.2</v>
      </c>
    </row>
    <row r="22" spans="1:5" ht="27.6" customHeight="1" thickBot="1" x14ac:dyDescent="0.3">
      <c r="A22" s="24">
        <v>6</v>
      </c>
      <c r="B22" s="105" t="s">
        <v>11</v>
      </c>
      <c r="C22" s="106"/>
      <c r="D22" s="107"/>
      <c r="E22" s="38">
        <v>64340</v>
      </c>
    </row>
    <row r="23" spans="1:5" x14ac:dyDescent="0.25">
      <c r="A23" s="22">
        <v>7</v>
      </c>
      <c r="B23" s="111" t="s">
        <v>12</v>
      </c>
      <c r="C23" s="112"/>
      <c r="D23" s="113"/>
      <c r="E23" s="39">
        <f>SUM(E25:E28)</f>
        <v>0</v>
      </c>
    </row>
    <row r="24" spans="1:5" ht="14.65" customHeight="1" x14ac:dyDescent="0.25">
      <c r="A24" s="23"/>
      <c r="B24" s="40" t="s">
        <v>13</v>
      </c>
      <c r="C24" s="14"/>
      <c r="D24" s="15"/>
      <c r="E24" s="41"/>
    </row>
    <row r="25" spans="1:5" x14ac:dyDescent="0.25">
      <c r="A25" s="33"/>
      <c r="B25" s="108" t="s">
        <v>14</v>
      </c>
      <c r="C25" s="108"/>
      <c r="D25" s="108"/>
      <c r="E25" s="13">
        <v>0</v>
      </c>
    </row>
    <row r="26" spans="1:5" ht="14.65" customHeight="1" x14ac:dyDescent="0.25">
      <c r="A26" s="42"/>
      <c r="B26" s="108" t="s">
        <v>15</v>
      </c>
      <c r="C26" s="108"/>
      <c r="D26" s="108"/>
      <c r="E26" s="13">
        <v>0</v>
      </c>
    </row>
    <row r="27" spans="1:5" x14ac:dyDescent="0.25">
      <c r="A27" s="26"/>
      <c r="B27" s="114" t="s">
        <v>16</v>
      </c>
      <c r="C27" s="115"/>
      <c r="D27" s="116"/>
      <c r="E27" s="13">
        <v>0</v>
      </c>
    </row>
    <row r="28" spans="1:5" ht="15.75" thickBot="1" x14ac:dyDescent="0.3">
      <c r="A28" s="43"/>
      <c r="B28" s="109" t="s">
        <v>17</v>
      </c>
      <c r="C28" s="109"/>
      <c r="D28" s="109"/>
      <c r="E28" s="16">
        <v>0</v>
      </c>
    </row>
    <row r="29" spans="1:5" ht="27.6" customHeight="1" x14ac:dyDescent="0.25">
      <c r="A29" s="22">
        <v>8</v>
      </c>
      <c r="B29" s="90" t="s">
        <v>18</v>
      </c>
      <c r="C29" s="91"/>
      <c r="D29" s="92"/>
      <c r="E29" s="39">
        <f>SUM(E31:E32)</f>
        <v>2710.8</v>
      </c>
    </row>
    <row r="30" spans="1:5" x14ac:dyDescent="0.25">
      <c r="A30" s="23"/>
      <c r="B30" s="40" t="s">
        <v>13</v>
      </c>
      <c r="C30" s="11"/>
      <c r="D30" s="12"/>
      <c r="E30" s="41"/>
    </row>
    <row r="31" spans="1:5" ht="14.65" customHeight="1" x14ac:dyDescent="0.25">
      <c r="A31" s="23"/>
      <c r="B31" s="110" t="s">
        <v>19</v>
      </c>
      <c r="C31" s="110"/>
      <c r="D31" s="110"/>
      <c r="E31" s="13">
        <v>2710.8</v>
      </c>
    </row>
    <row r="32" spans="1:5" ht="15.75" thickBot="1" x14ac:dyDescent="0.3">
      <c r="A32" s="24"/>
      <c r="B32" s="117" t="s">
        <v>20</v>
      </c>
      <c r="C32" s="117"/>
      <c r="D32" s="117"/>
      <c r="E32" s="16">
        <v>0</v>
      </c>
    </row>
    <row r="33" spans="1:5" ht="15.75" thickBot="1" x14ac:dyDescent="0.3">
      <c r="A33" s="9">
        <v>9</v>
      </c>
      <c r="B33" s="99" t="s">
        <v>1</v>
      </c>
      <c r="C33" s="100"/>
      <c r="D33" s="101"/>
      <c r="E33" s="17">
        <v>18056.28</v>
      </c>
    </row>
    <row r="34" spans="1:5" ht="15.75" thickBot="1" x14ac:dyDescent="0.3">
      <c r="A34" s="9">
        <v>10</v>
      </c>
      <c r="B34" s="99" t="s">
        <v>2</v>
      </c>
      <c r="C34" s="100"/>
      <c r="D34" s="101"/>
      <c r="E34" s="17">
        <v>10743.9</v>
      </c>
    </row>
    <row r="35" spans="1:5" ht="15.75" thickBot="1" x14ac:dyDescent="0.3">
      <c r="A35" s="9">
        <v>11</v>
      </c>
      <c r="B35" s="99" t="s">
        <v>3</v>
      </c>
      <c r="C35" s="100"/>
      <c r="D35" s="101"/>
      <c r="E35" s="17">
        <v>56665.34</v>
      </c>
    </row>
    <row r="36" spans="1:5" ht="15.75" thickBot="1" x14ac:dyDescent="0.3">
      <c r="A36" s="9">
        <v>12</v>
      </c>
      <c r="B36" s="99" t="s">
        <v>21</v>
      </c>
      <c r="C36" s="100"/>
      <c r="D36" s="101"/>
      <c r="E36" s="17">
        <v>13854.46</v>
      </c>
    </row>
    <row r="37" spans="1:5" ht="15.75" thickBot="1" x14ac:dyDescent="0.3">
      <c r="A37" s="9">
        <v>13</v>
      </c>
      <c r="B37" s="99" t="s">
        <v>22</v>
      </c>
      <c r="C37" s="100"/>
      <c r="D37" s="101"/>
      <c r="E37" s="17">
        <v>49045.21</v>
      </c>
    </row>
    <row r="38" spans="1:5" ht="27.6" customHeight="1" thickBot="1" x14ac:dyDescent="0.3">
      <c r="A38" s="5">
        <v>14</v>
      </c>
      <c r="B38" s="102" t="s">
        <v>23</v>
      </c>
      <c r="C38" s="103"/>
      <c r="D38" s="104"/>
      <c r="E38" s="19">
        <f>155770.61+713.46+1263.18</f>
        <v>157747.24999999997</v>
      </c>
    </row>
    <row r="39" spans="1:5" ht="15.75" thickBot="1" x14ac:dyDescent="0.3">
      <c r="A39" s="9">
        <v>15</v>
      </c>
      <c r="B39" s="64" t="s">
        <v>30</v>
      </c>
      <c r="C39" s="65"/>
      <c r="D39" s="65"/>
      <c r="E39" s="66">
        <v>8143.8</v>
      </c>
    </row>
    <row r="40" spans="1:5" ht="15.75" thickBot="1" x14ac:dyDescent="0.3">
      <c r="A40" s="5">
        <v>16</v>
      </c>
      <c r="B40" s="44" t="s">
        <v>24</v>
      </c>
      <c r="C40" s="45"/>
      <c r="D40" s="45"/>
      <c r="E40" s="8">
        <f>SUM(E38+E37+E36+E35+E34+E33+E29+E23+E22+E21+E15+E10+E9+E8+E39)</f>
        <v>2189458.83</v>
      </c>
    </row>
  </sheetData>
  <mergeCells count="33">
    <mergeCell ref="B13:D13"/>
    <mergeCell ref="B17:D17"/>
    <mergeCell ref="B18:D18"/>
    <mergeCell ref="A1:E1"/>
    <mergeCell ref="A2:D2"/>
    <mergeCell ref="B3:D3"/>
    <mergeCell ref="B4:D4"/>
    <mergeCell ref="B5:D5"/>
    <mergeCell ref="B38:D38"/>
    <mergeCell ref="B10:D10"/>
    <mergeCell ref="B14:D14"/>
    <mergeCell ref="B7:D7"/>
    <mergeCell ref="B8:D8"/>
    <mergeCell ref="B9:D9"/>
    <mergeCell ref="B15:D15"/>
    <mergeCell ref="B36:D36"/>
    <mergeCell ref="B22:D22"/>
    <mergeCell ref="B20:D20"/>
    <mergeCell ref="B12:D12"/>
    <mergeCell ref="B19:D19"/>
    <mergeCell ref="B21:D21"/>
    <mergeCell ref="B23:D23"/>
    <mergeCell ref="B27:D27"/>
    <mergeCell ref="B37:D37"/>
    <mergeCell ref="B32:D32"/>
    <mergeCell ref="B35:D35"/>
    <mergeCell ref="B25:D25"/>
    <mergeCell ref="B33:D33"/>
    <mergeCell ref="B34:D34"/>
    <mergeCell ref="B28:D28"/>
    <mergeCell ref="B29:D29"/>
    <mergeCell ref="B31:D31"/>
    <mergeCell ref="B26:D2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14" sqref="I1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6.28515625" customWidth="1"/>
    <col min="6" max="6" width="11.140625" customWidth="1"/>
    <col min="7" max="7" width="10" hidden="1" customWidth="1"/>
    <col min="8" max="8" width="0" hidden="1" customWidth="1"/>
  </cols>
  <sheetData>
    <row r="1" spans="1:8" ht="36.6" customHeight="1" x14ac:dyDescent="0.25">
      <c r="A1" s="87" t="s">
        <v>62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810417.98999999987</v>
      </c>
      <c r="G3">
        <v>794961.98999999987</v>
      </c>
      <c r="H3">
        <v>15456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814379.83000000007</v>
      </c>
      <c r="G4">
        <v>798923.83000000007</v>
      </c>
      <c r="H4">
        <v>15456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128942.64999999979</v>
      </c>
      <c r="G5">
        <v>128627.64999999979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82852.84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67998.990000000005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509018.16</v>
      </c>
    </row>
    <row r="11" spans="1:8" x14ac:dyDescent="0.25">
      <c r="A11" s="23"/>
      <c r="B11" s="29" t="s">
        <v>8</v>
      </c>
      <c r="C11" s="30"/>
      <c r="D11" s="31"/>
      <c r="E11" s="32">
        <f>SUM(E12:E16)</f>
        <v>457978.94999999995</v>
      </c>
    </row>
    <row r="12" spans="1:8" s="53" customFormat="1" x14ac:dyDescent="0.25">
      <c r="A12" s="52"/>
      <c r="B12" s="128" t="s">
        <v>103</v>
      </c>
      <c r="C12" s="129"/>
      <c r="D12" s="130"/>
      <c r="E12" s="54">
        <v>86212.47</v>
      </c>
    </row>
    <row r="13" spans="1:8" s="53" customFormat="1" x14ac:dyDescent="0.25">
      <c r="A13" s="52"/>
      <c r="B13" s="128" t="s">
        <v>108</v>
      </c>
      <c r="C13" s="145"/>
      <c r="D13" s="146"/>
      <c r="E13" s="54">
        <v>3410.27</v>
      </c>
    </row>
    <row r="14" spans="1:8" s="53" customFormat="1" x14ac:dyDescent="0.25">
      <c r="A14" s="52"/>
      <c r="B14" s="55" t="s">
        <v>28</v>
      </c>
      <c r="C14" s="56"/>
      <c r="D14" s="57"/>
      <c r="E14" s="51">
        <v>334777.55</v>
      </c>
    </row>
    <row r="15" spans="1:8" s="53" customFormat="1" x14ac:dyDescent="0.25">
      <c r="A15" s="52"/>
      <c r="B15" s="55" t="s">
        <v>141</v>
      </c>
      <c r="C15" s="56"/>
      <c r="D15" s="57"/>
      <c r="E15" s="51">
        <v>14000</v>
      </c>
    </row>
    <row r="16" spans="1:8" ht="15.75" thickBot="1" x14ac:dyDescent="0.3">
      <c r="A16" s="35"/>
      <c r="B16" s="147" t="s">
        <v>162</v>
      </c>
      <c r="C16" s="148"/>
      <c r="D16" s="149"/>
      <c r="E16" s="47">
        <v>19578.66</v>
      </c>
    </row>
    <row r="17" spans="1:5" ht="41.65" customHeight="1" x14ac:dyDescent="0.25">
      <c r="A17" s="25">
        <v>4</v>
      </c>
      <c r="B17" s="90" t="s">
        <v>9</v>
      </c>
      <c r="C17" s="91"/>
      <c r="D17" s="92"/>
      <c r="E17" s="28">
        <f>151141.52+12465.95</f>
        <v>163607.47</v>
      </c>
    </row>
    <row r="18" spans="1:5" x14ac:dyDescent="0.25">
      <c r="A18" s="23"/>
      <c r="B18" s="29" t="s">
        <v>8</v>
      </c>
      <c r="C18" s="30"/>
      <c r="D18" s="31"/>
      <c r="E18" s="32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14536.56</v>
      </c>
    </row>
    <row r="21" spans="1:5" ht="27.6" customHeight="1" thickBot="1" x14ac:dyDescent="0.3">
      <c r="A21" s="24">
        <v>6</v>
      </c>
      <c r="B21" s="105" t="s">
        <v>11</v>
      </c>
      <c r="C21" s="106"/>
      <c r="D21" s="107"/>
      <c r="E21" s="38">
        <v>40520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0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6.65" customHeight="1" x14ac:dyDescent="0.25">
      <c r="A28" s="22">
        <v>8</v>
      </c>
      <c r="B28" s="90" t="s">
        <v>18</v>
      </c>
      <c r="C28" s="91"/>
      <c r="D28" s="92"/>
      <c r="E28" s="39">
        <f>SUM(E30:E31)</f>
        <v>42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42</v>
      </c>
    </row>
    <row r="31" spans="1:5" ht="15.75" thickBot="1" x14ac:dyDescent="0.3">
      <c r="A31" s="24"/>
      <c r="B31" s="117" t="s">
        <v>20</v>
      </c>
      <c r="C31" s="117"/>
      <c r="D31" s="117"/>
      <c r="E31" s="16">
        <v>0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18388.2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10561.8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55160.95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14778.09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47826.75</v>
      </c>
    </row>
    <row r="37" spans="1:6" ht="27.6" customHeight="1" thickBot="1" x14ac:dyDescent="0.3">
      <c r="A37" s="5">
        <v>14</v>
      </c>
      <c r="B37" s="102" t="s">
        <v>23</v>
      </c>
      <c r="C37" s="103"/>
      <c r="D37" s="104"/>
      <c r="E37" s="19">
        <f>39366.91+680.46+661.37</f>
        <v>40708.740000000005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7941.48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SUM(E37+E36+E35+E34+E33+E32+E28+E22+E21+E20+E17+E10+E9+E8+E38)</f>
        <v>1073942.03</v>
      </c>
    </row>
  </sheetData>
  <mergeCells count="30">
    <mergeCell ref="B20:D20"/>
    <mergeCell ref="B19:D19"/>
    <mergeCell ref="B16:D16"/>
    <mergeCell ref="B17:D17"/>
    <mergeCell ref="B9:D9"/>
    <mergeCell ref="B12:D12"/>
    <mergeCell ref="B13:D13"/>
    <mergeCell ref="B36:D36"/>
    <mergeCell ref="B37:D37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A1:E1"/>
    <mergeCell ref="A2:D2"/>
    <mergeCell ref="B7:D7"/>
    <mergeCell ref="B10:D10"/>
    <mergeCell ref="B8:D8"/>
    <mergeCell ref="B3:D3"/>
    <mergeCell ref="B4:D4"/>
    <mergeCell ref="B5:D5"/>
  </mergeCells>
  <pageMargins left="0.51181102362204722" right="0.31496062992125984" top="0.39370078740157483" bottom="0.39370078740157483" header="0.31496062992125984" footer="0.31496062992125984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7" workbookViewId="0">
      <selection activeCell="I13" sqref="I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0" hidden="1" customWidth="1"/>
    <col min="8" max="8" width="9" hidden="1" customWidth="1"/>
  </cols>
  <sheetData>
    <row r="1" spans="1:8" ht="35.450000000000003" customHeight="1" x14ac:dyDescent="0.25">
      <c r="A1" s="87" t="s">
        <v>63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888474.08</v>
      </c>
      <c r="G3">
        <v>835725.69</v>
      </c>
      <c r="H3">
        <v>52748.39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818533.16</v>
      </c>
      <c r="G4">
        <v>792237.16</v>
      </c>
      <c r="H4">
        <v>26296</v>
      </c>
    </row>
    <row r="5" spans="1:8" x14ac:dyDescent="0.25">
      <c r="A5" s="79">
        <v>3</v>
      </c>
      <c r="B5" s="96" t="s">
        <v>161</v>
      </c>
      <c r="C5" s="97"/>
      <c r="D5" s="98"/>
      <c r="E5" s="80">
        <f>G5+H5</f>
        <v>221611.87999999992</v>
      </c>
      <c r="G5">
        <v>169822.52999999991</v>
      </c>
      <c r="H5">
        <v>51789.35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88116.09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72326.17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631988.82999999996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472692.06999999995</v>
      </c>
    </row>
    <row r="12" spans="1:8" x14ac:dyDescent="0.25">
      <c r="A12" s="33"/>
      <c r="B12" s="142" t="s">
        <v>85</v>
      </c>
      <c r="C12" s="143"/>
      <c r="D12" s="144"/>
      <c r="E12" s="34">
        <v>423774.97</v>
      </c>
    </row>
    <row r="13" spans="1:8" x14ac:dyDescent="0.25">
      <c r="A13" s="33"/>
      <c r="B13" s="128" t="s">
        <v>162</v>
      </c>
      <c r="C13" s="145"/>
      <c r="D13" s="146"/>
      <c r="E13" s="21">
        <v>42430.75</v>
      </c>
    </row>
    <row r="14" spans="1:8" ht="15.75" thickBot="1" x14ac:dyDescent="0.3">
      <c r="A14" s="35"/>
      <c r="B14" s="139" t="s">
        <v>148</v>
      </c>
      <c r="C14" s="140"/>
      <c r="D14" s="141"/>
      <c r="E14" s="47">
        <v>6486.35</v>
      </c>
    </row>
    <row r="15" spans="1:8" ht="42.6" customHeight="1" x14ac:dyDescent="0.25">
      <c r="A15" s="25">
        <v>4</v>
      </c>
      <c r="B15" s="90" t="s">
        <v>9</v>
      </c>
      <c r="C15" s="91"/>
      <c r="D15" s="92"/>
      <c r="E15" s="28">
        <f>485365.48+13259.24</f>
        <v>498624.72</v>
      </c>
    </row>
    <row r="16" spans="1:8" x14ac:dyDescent="0.25">
      <c r="A16" s="23"/>
      <c r="B16" s="29" t="s">
        <v>8</v>
      </c>
      <c r="C16" s="30"/>
      <c r="D16" s="31"/>
      <c r="E16" s="32">
        <f>E17</f>
        <v>321773.49</v>
      </c>
    </row>
    <row r="17" spans="1:5" x14ac:dyDescent="0.25">
      <c r="A17" s="33"/>
      <c r="B17" s="128" t="s">
        <v>137</v>
      </c>
      <c r="C17" s="129"/>
      <c r="D17" s="130"/>
      <c r="E17" s="21">
        <v>321773.49</v>
      </c>
    </row>
    <row r="18" spans="1:5" x14ac:dyDescent="0.25">
      <c r="A18" s="33"/>
      <c r="B18" s="134"/>
      <c r="C18" s="135"/>
      <c r="D18" s="136"/>
      <c r="E18" s="21"/>
    </row>
    <row r="19" spans="1:5" x14ac:dyDescent="0.25">
      <c r="A19" s="33"/>
      <c r="B19" s="131"/>
      <c r="C19" s="132"/>
      <c r="D19" s="133"/>
      <c r="E19" s="34"/>
    </row>
    <row r="20" spans="1:5" ht="15.75" thickBot="1" x14ac:dyDescent="0.3">
      <c r="A20" s="37"/>
      <c r="B20" s="119"/>
      <c r="C20" s="120"/>
      <c r="D20" s="121"/>
      <c r="E20" s="18"/>
    </row>
    <row r="21" spans="1:5" ht="15.75" thickBot="1" x14ac:dyDescent="0.3">
      <c r="A21" s="5">
        <v>5</v>
      </c>
      <c r="B21" s="118" t="s">
        <v>10</v>
      </c>
      <c r="C21" s="118"/>
      <c r="D21" s="118"/>
      <c r="E21" s="17">
        <v>18105.84</v>
      </c>
    </row>
    <row r="22" spans="1:5" ht="28.15" customHeight="1" thickBot="1" x14ac:dyDescent="0.3">
      <c r="A22" s="24">
        <v>6</v>
      </c>
      <c r="B22" s="105" t="s">
        <v>11</v>
      </c>
      <c r="C22" s="106"/>
      <c r="D22" s="107"/>
      <c r="E22" s="38">
        <v>35640</v>
      </c>
    </row>
    <row r="23" spans="1:5" ht="14.65" customHeight="1" x14ac:dyDescent="0.25">
      <c r="A23" s="22">
        <v>7</v>
      </c>
      <c r="B23" s="111" t="s">
        <v>12</v>
      </c>
      <c r="C23" s="112"/>
      <c r="D23" s="113"/>
      <c r="E23" s="39">
        <f>SUM(E25:E28)</f>
        <v>0</v>
      </c>
    </row>
    <row r="24" spans="1:5" x14ac:dyDescent="0.25">
      <c r="A24" s="23"/>
      <c r="B24" s="40" t="s">
        <v>13</v>
      </c>
      <c r="C24" s="14"/>
      <c r="D24" s="15"/>
      <c r="E24" s="41"/>
    </row>
    <row r="25" spans="1:5" ht="14.65" customHeight="1" x14ac:dyDescent="0.25">
      <c r="A25" s="33"/>
      <c r="B25" s="108" t="s">
        <v>14</v>
      </c>
      <c r="C25" s="108"/>
      <c r="D25" s="108"/>
      <c r="E25" s="13">
        <v>0</v>
      </c>
    </row>
    <row r="26" spans="1:5" x14ac:dyDescent="0.25">
      <c r="A26" s="42"/>
      <c r="B26" s="108" t="s">
        <v>15</v>
      </c>
      <c r="C26" s="108"/>
      <c r="D26" s="108"/>
      <c r="E26" s="13">
        <v>0</v>
      </c>
    </row>
    <row r="27" spans="1:5" ht="14.65" customHeight="1" x14ac:dyDescent="0.25">
      <c r="A27" s="26"/>
      <c r="B27" s="114" t="s">
        <v>16</v>
      </c>
      <c r="C27" s="115"/>
      <c r="D27" s="116"/>
      <c r="E27" s="13">
        <v>0</v>
      </c>
    </row>
    <row r="28" spans="1:5" ht="15.75" thickBot="1" x14ac:dyDescent="0.3">
      <c r="A28" s="43"/>
      <c r="B28" s="109" t="s">
        <v>17</v>
      </c>
      <c r="C28" s="109"/>
      <c r="D28" s="109"/>
      <c r="E28" s="16">
        <v>0</v>
      </c>
    </row>
    <row r="29" spans="1:5" ht="26.65" customHeight="1" x14ac:dyDescent="0.25">
      <c r="A29" s="22">
        <v>8</v>
      </c>
      <c r="B29" s="90" t="s">
        <v>18</v>
      </c>
      <c r="C29" s="91"/>
      <c r="D29" s="92"/>
      <c r="E29" s="39">
        <f>SUM(E31:E32)</f>
        <v>3355.2</v>
      </c>
    </row>
    <row r="30" spans="1:5" x14ac:dyDescent="0.25">
      <c r="A30" s="23"/>
      <c r="B30" s="40" t="s">
        <v>13</v>
      </c>
      <c r="C30" s="11"/>
      <c r="D30" s="12"/>
      <c r="E30" s="41"/>
    </row>
    <row r="31" spans="1:5" x14ac:dyDescent="0.25">
      <c r="A31" s="23"/>
      <c r="B31" s="110" t="s">
        <v>19</v>
      </c>
      <c r="C31" s="110"/>
      <c r="D31" s="110"/>
      <c r="E31" s="13">
        <v>3355.2</v>
      </c>
    </row>
    <row r="32" spans="1:5" ht="14.65" customHeight="1" thickBot="1" x14ac:dyDescent="0.3">
      <c r="A32" s="24"/>
      <c r="B32" s="117" t="s">
        <v>20</v>
      </c>
      <c r="C32" s="117"/>
      <c r="D32" s="117"/>
      <c r="E32" s="16">
        <v>0</v>
      </c>
    </row>
    <row r="33" spans="1:6" ht="15.75" thickBot="1" x14ac:dyDescent="0.3">
      <c r="A33" s="9">
        <v>9</v>
      </c>
      <c r="B33" s="99" t="s">
        <v>1</v>
      </c>
      <c r="C33" s="100"/>
      <c r="D33" s="101"/>
      <c r="E33" s="17">
        <v>19224.36</v>
      </c>
    </row>
    <row r="34" spans="1:6" ht="15.75" thickBot="1" x14ac:dyDescent="0.3">
      <c r="A34" s="9">
        <v>10</v>
      </c>
      <c r="B34" s="99" t="s">
        <v>2</v>
      </c>
      <c r="C34" s="100"/>
      <c r="D34" s="101"/>
      <c r="E34" s="17">
        <v>12018.6</v>
      </c>
    </row>
    <row r="35" spans="1:6" ht="15.75" thickBot="1" x14ac:dyDescent="0.3">
      <c r="A35" s="9">
        <v>11</v>
      </c>
      <c r="B35" s="99" t="s">
        <v>3</v>
      </c>
      <c r="C35" s="100"/>
      <c r="D35" s="101"/>
      <c r="E35" s="17">
        <v>58671.199999999997</v>
      </c>
    </row>
    <row r="36" spans="1:6" ht="15.75" thickBot="1" x14ac:dyDescent="0.3">
      <c r="A36" s="9">
        <v>12</v>
      </c>
      <c r="B36" s="99" t="s">
        <v>21</v>
      </c>
      <c r="C36" s="100"/>
      <c r="D36" s="101"/>
      <c r="E36" s="17">
        <v>14654.4</v>
      </c>
    </row>
    <row r="37" spans="1:6" ht="15.75" thickBot="1" x14ac:dyDescent="0.3">
      <c r="A37" s="9">
        <v>13</v>
      </c>
      <c r="B37" s="99" t="s">
        <v>22</v>
      </c>
      <c r="C37" s="100"/>
      <c r="D37" s="101"/>
      <c r="E37" s="17">
        <v>50864.31</v>
      </c>
    </row>
    <row r="38" spans="1:6" ht="27" customHeight="1" thickBot="1" x14ac:dyDescent="0.3">
      <c r="A38" s="5">
        <v>14</v>
      </c>
      <c r="B38" s="102" t="s">
        <v>23</v>
      </c>
      <c r="C38" s="103"/>
      <c r="D38" s="104"/>
      <c r="E38" s="19">
        <f>14046.72+6718.62+5199</f>
        <v>25964.34</v>
      </c>
      <c r="F38" s="46"/>
    </row>
    <row r="39" spans="1:6" ht="15.75" thickBot="1" x14ac:dyDescent="0.3">
      <c r="A39" s="9">
        <v>15</v>
      </c>
      <c r="B39" s="64" t="s">
        <v>30</v>
      </c>
      <c r="C39" s="65"/>
      <c r="D39" s="65"/>
      <c r="E39" s="66">
        <v>8445.86</v>
      </c>
      <c r="F39" s="46"/>
    </row>
    <row r="40" spans="1:6" ht="15.75" thickBot="1" x14ac:dyDescent="0.3">
      <c r="A40" s="5">
        <v>16</v>
      </c>
      <c r="B40" s="44" t="s">
        <v>24</v>
      </c>
      <c r="C40" s="45"/>
      <c r="D40" s="45"/>
      <c r="E40" s="8">
        <f>SUM(E38+E37+E36+E35+E34+E33+E29+E23+E22+E21+E15+E10+E9+E8+E39)</f>
        <v>1537999.92</v>
      </c>
    </row>
  </sheetData>
  <mergeCells count="33">
    <mergeCell ref="B22:D22"/>
    <mergeCell ref="B28:D28"/>
    <mergeCell ref="B31:D31"/>
    <mergeCell ref="B21:D21"/>
    <mergeCell ref="B7:D7"/>
    <mergeCell ref="B10:D10"/>
    <mergeCell ref="B18:D18"/>
    <mergeCell ref="B19:D19"/>
    <mergeCell ref="B20:D20"/>
    <mergeCell ref="B38:D38"/>
    <mergeCell ref="B37:D37"/>
    <mergeCell ref="B23:D23"/>
    <mergeCell ref="B25:D25"/>
    <mergeCell ref="B26:D26"/>
    <mergeCell ref="B27:D27"/>
    <mergeCell ref="B29:D29"/>
    <mergeCell ref="B32:D32"/>
    <mergeCell ref="B34:D34"/>
    <mergeCell ref="B35:D35"/>
    <mergeCell ref="B33:D33"/>
    <mergeCell ref="B36:D36"/>
    <mergeCell ref="A1:E1"/>
    <mergeCell ref="A2:D2"/>
    <mergeCell ref="B14:D14"/>
    <mergeCell ref="B17:D17"/>
    <mergeCell ref="B15:D15"/>
    <mergeCell ref="B8:D8"/>
    <mergeCell ref="B9:D9"/>
    <mergeCell ref="B12:D12"/>
    <mergeCell ref="B3:D3"/>
    <mergeCell ref="B4:D4"/>
    <mergeCell ref="B5:D5"/>
    <mergeCell ref="B13:D1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3" workbookViewId="0">
      <selection activeCell="K11" sqref="K1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" hidden="1" customWidth="1"/>
    <col min="8" max="8" width="0" hidden="1" customWidth="1"/>
  </cols>
  <sheetData>
    <row r="1" spans="1:8" ht="37.15" customHeight="1" x14ac:dyDescent="0.25">
      <c r="A1" s="87" t="s">
        <v>64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2179249.56</v>
      </c>
      <c r="G3">
        <v>2167177.56</v>
      </c>
      <c r="H3">
        <v>12072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2212087.66</v>
      </c>
      <c r="G4">
        <v>2200015.66</v>
      </c>
      <c r="H4">
        <v>12072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212321.45999999996</v>
      </c>
      <c r="G5">
        <v>212321.45999999996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15" customHeight="1" thickBot="1" x14ac:dyDescent="0.3">
      <c r="A8" s="5">
        <v>1</v>
      </c>
      <c r="B8" s="93" t="s">
        <v>5</v>
      </c>
      <c r="C8" s="94"/>
      <c r="D8" s="95"/>
      <c r="E8" s="10">
        <v>161050.21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132288.94</v>
      </c>
    </row>
    <row r="10" spans="1:8" ht="43.15" customHeight="1" x14ac:dyDescent="0.25">
      <c r="A10" s="22">
        <v>3</v>
      </c>
      <c r="B10" s="90" t="s">
        <v>7</v>
      </c>
      <c r="C10" s="91"/>
      <c r="D10" s="92"/>
      <c r="E10" s="28">
        <v>94472.87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47488.41</v>
      </c>
    </row>
    <row r="12" spans="1:8" s="53" customFormat="1" x14ac:dyDescent="0.25">
      <c r="A12" s="52"/>
      <c r="B12" s="128" t="s">
        <v>131</v>
      </c>
      <c r="C12" s="129"/>
      <c r="D12" s="130"/>
      <c r="E12" s="54">
        <v>27625.42</v>
      </c>
    </row>
    <row r="13" spans="1:8" x14ac:dyDescent="0.25">
      <c r="A13" s="33"/>
      <c r="B13" s="128" t="s">
        <v>105</v>
      </c>
      <c r="C13" s="145"/>
      <c r="D13" s="146"/>
      <c r="E13" s="21">
        <v>19862.990000000002</v>
      </c>
    </row>
    <row r="14" spans="1:8" ht="15.75" thickBot="1" x14ac:dyDescent="0.3">
      <c r="A14" s="35"/>
      <c r="B14" s="122"/>
      <c r="C14" s="123"/>
      <c r="D14" s="124"/>
      <c r="E14" s="36"/>
    </row>
    <row r="15" spans="1:8" ht="40.15" customHeight="1" x14ac:dyDescent="0.25">
      <c r="A15" s="25">
        <v>4</v>
      </c>
      <c r="B15" s="90" t="s">
        <v>9</v>
      </c>
      <c r="C15" s="91"/>
      <c r="D15" s="92"/>
      <c r="E15" s="28">
        <v>288802.78999999998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0</v>
      </c>
    </row>
    <row r="19" spans="1:5" ht="27" customHeight="1" thickBot="1" x14ac:dyDescent="0.3">
      <c r="A19" s="24">
        <v>6</v>
      </c>
      <c r="B19" s="105" t="s">
        <v>11</v>
      </c>
      <c r="C19" s="106"/>
      <c r="D19" s="107"/>
      <c r="E19" s="38">
        <v>16090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198909.7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189229.38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9569.4</v>
      </c>
    </row>
    <row r="24" spans="1:5" x14ac:dyDescent="0.25">
      <c r="A24" s="26"/>
      <c r="B24" s="114" t="s">
        <v>16</v>
      </c>
      <c r="C24" s="115"/>
      <c r="D24" s="116"/>
      <c r="E24" s="13">
        <v>110.92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.6" customHeight="1" x14ac:dyDescent="0.25">
      <c r="A26" s="22">
        <v>8</v>
      </c>
      <c r="B26" s="90" t="s">
        <v>18</v>
      </c>
      <c r="C26" s="91"/>
      <c r="D26" s="92"/>
      <c r="E26" s="39">
        <f>SUM(E28:E29)</f>
        <v>25673.4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ht="14.65" customHeight="1" x14ac:dyDescent="0.25">
      <c r="A28" s="23"/>
      <c r="B28" s="110" t="s">
        <v>19</v>
      </c>
      <c r="C28" s="110"/>
      <c r="D28" s="110"/>
      <c r="E28" s="13">
        <v>2807.4</v>
      </c>
    </row>
    <row r="29" spans="1:5" ht="15.75" thickBot="1" x14ac:dyDescent="0.3">
      <c r="A29" s="24"/>
      <c r="B29" s="117" t="s">
        <v>20</v>
      </c>
      <c r="C29" s="117"/>
      <c r="D29" s="117"/>
      <c r="E29" s="16">
        <v>22866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34672.44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16935.3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107313.14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40694.78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93195.62</v>
      </c>
    </row>
    <row r="35" spans="1:6" ht="27" customHeight="1" thickBot="1" x14ac:dyDescent="0.3">
      <c r="A35" s="5">
        <v>14</v>
      </c>
      <c r="B35" s="102" t="s">
        <v>23</v>
      </c>
      <c r="C35" s="103"/>
      <c r="D35" s="104"/>
      <c r="E35" s="19">
        <v>534271.09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15474.84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1759845.1200000003</v>
      </c>
    </row>
  </sheetData>
  <mergeCells count="30">
    <mergeCell ref="B18:D18"/>
    <mergeCell ref="B17:D17"/>
    <mergeCell ref="B14:D14"/>
    <mergeCell ref="B15:D15"/>
    <mergeCell ref="B9:D9"/>
    <mergeCell ref="B12:D12"/>
    <mergeCell ref="B13:D13"/>
    <mergeCell ref="B34:D34"/>
    <mergeCell ref="B35:D35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J19" sqref="I19:J1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7109375" customWidth="1"/>
    <col min="7" max="7" width="11" hidden="1" customWidth="1"/>
    <col min="8" max="8" width="0" hidden="1" customWidth="1"/>
  </cols>
  <sheetData>
    <row r="1" spans="1:8" ht="34.5" customHeight="1" x14ac:dyDescent="0.25">
      <c r="A1" s="87" t="s">
        <v>65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3103269.97</v>
      </c>
      <c r="G3">
        <v>3087009.97</v>
      </c>
      <c r="H3">
        <v>16260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2984767.8499999996</v>
      </c>
      <c r="G4">
        <v>2968507.8499999996</v>
      </c>
      <c r="H4">
        <v>16260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742744.62000000058</v>
      </c>
      <c r="G5">
        <v>742429.62000000058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213683.16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175561.04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369440.98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301876.69</v>
      </c>
    </row>
    <row r="12" spans="1:8" s="53" customFormat="1" x14ac:dyDescent="0.25">
      <c r="A12" s="52"/>
      <c r="B12" s="128" t="s">
        <v>157</v>
      </c>
      <c r="C12" s="129"/>
      <c r="D12" s="130"/>
      <c r="E12" s="54">
        <v>43789.9</v>
      </c>
    </row>
    <row r="13" spans="1:8" x14ac:dyDescent="0.25">
      <c r="A13" s="33"/>
      <c r="B13" s="128" t="s">
        <v>132</v>
      </c>
      <c r="C13" s="145"/>
      <c r="D13" s="146"/>
      <c r="E13" s="21">
        <v>258086.79</v>
      </c>
    </row>
    <row r="14" spans="1:8" ht="15.75" thickBot="1" x14ac:dyDescent="0.3">
      <c r="A14" s="35"/>
      <c r="B14" s="122"/>
      <c r="C14" s="123"/>
      <c r="D14" s="124"/>
      <c r="E14" s="36"/>
    </row>
    <row r="15" spans="1:8" ht="40.9" customHeight="1" x14ac:dyDescent="0.25">
      <c r="A15" s="25">
        <v>4</v>
      </c>
      <c r="B15" s="90" t="s">
        <v>9</v>
      </c>
      <c r="C15" s="91"/>
      <c r="D15" s="92"/>
      <c r="E15" s="28">
        <f>379319.4+32184.76</f>
        <v>411504.16000000003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17728.919999999998</v>
      </c>
    </row>
    <row r="19" spans="1:5" ht="27" customHeight="1" thickBot="1" x14ac:dyDescent="0.3">
      <c r="A19" s="24">
        <v>6</v>
      </c>
      <c r="B19" s="105" t="s">
        <v>11</v>
      </c>
      <c r="C19" s="106"/>
      <c r="D19" s="107"/>
      <c r="E19" s="38">
        <v>37540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156396.48000000001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148710.72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7574.84</v>
      </c>
    </row>
    <row r="24" spans="1:5" x14ac:dyDescent="0.25">
      <c r="A24" s="26"/>
      <c r="B24" s="114" t="s">
        <v>16</v>
      </c>
      <c r="C24" s="115"/>
      <c r="D24" s="116"/>
      <c r="E24" s="13">
        <v>110.92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.6" customHeight="1" x14ac:dyDescent="0.25">
      <c r="A26" s="22">
        <v>8</v>
      </c>
      <c r="B26" s="90" t="s">
        <v>18</v>
      </c>
      <c r="C26" s="91"/>
      <c r="D26" s="92"/>
      <c r="E26" s="39">
        <f>SUM(E28:E29)</f>
        <v>89908.800000000003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ht="14.65" customHeight="1" x14ac:dyDescent="0.25">
      <c r="A28" s="23"/>
      <c r="B28" s="110" t="s">
        <v>19</v>
      </c>
      <c r="C28" s="110"/>
      <c r="D28" s="110"/>
      <c r="E28" s="13">
        <v>5482.8</v>
      </c>
    </row>
    <row r="29" spans="1:5" ht="15.75" thickBot="1" x14ac:dyDescent="0.3">
      <c r="A29" s="24"/>
      <c r="B29" s="117" t="s">
        <v>20</v>
      </c>
      <c r="C29" s="117"/>
      <c r="D29" s="117"/>
      <c r="E29" s="16">
        <v>84426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48649.32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23126.7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142415.56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54909.96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123647.47</v>
      </c>
    </row>
    <row r="35" spans="1:6" ht="27" customHeight="1" thickBot="1" x14ac:dyDescent="0.3">
      <c r="A35" s="5">
        <v>14</v>
      </c>
      <c r="B35" s="102" t="s">
        <v>23</v>
      </c>
      <c r="C35" s="103"/>
      <c r="D35" s="104"/>
      <c r="E35" s="19">
        <v>401110.72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20531.28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2286154.5499999998</v>
      </c>
    </row>
  </sheetData>
  <mergeCells count="30">
    <mergeCell ref="B18:D18"/>
    <mergeCell ref="B17:D17"/>
    <mergeCell ref="B14:D14"/>
    <mergeCell ref="B15:D15"/>
    <mergeCell ref="B9:D9"/>
    <mergeCell ref="B12:D12"/>
    <mergeCell ref="B13:D13"/>
    <mergeCell ref="B34:D34"/>
    <mergeCell ref="B35:D35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selection activeCell="L27" sqref="L27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140625" customWidth="1"/>
    <col min="7" max="7" width="11" hidden="1" customWidth="1"/>
    <col min="8" max="8" width="10" hidden="1" customWidth="1"/>
  </cols>
  <sheetData>
    <row r="1" spans="1:8" ht="34.9" customHeight="1" x14ac:dyDescent="0.25">
      <c r="A1" s="87" t="s">
        <v>66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4676700.22</v>
      </c>
      <c r="G3">
        <v>4456466.7699999996</v>
      </c>
      <c r="H3">
        <v>220233.45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4589027.6499999994</v>
      </c>
      <c r="G4">
        <v>4370159.51</v>
      </c>
      <c r="H4">
        <v>218868.14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696580.42000000027</v>
      </c>
      <c r="G5">
        <v>680147.8200000003</v>
      </c>
      <c r="H5">
        <v>16432.599999999999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15" customHeight="1" thickBot="1" x14ac:dyDescent="0.3">
      <c r="A8" s="5">
        <v>1</v>
      </c>
      <c r="B8" s="93" t="s">
        <v>5</v>
      </c>
      <c r="C8" s="94"/>
      <c r="D8" s="95"/>
      <c r="E8" s="10">
        <v>328723.57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270141.44</v>
      </c>
    </row>
    <row r="10" spans="1:8" ht="43.15" customHeight="1" x14ac:dyDescent="0.25">
      <c r="A10" s="22">
        <v>3</v>
      </c>
      <c r="B10" s="90" t="s">
        <v>7</v>
      </c>
      <c r="C10" s="91"/>
      <c r="D10" s="92"/>
      <c r="E10" s="28">
        <v>1228935.46</v>
      </c>
    </row>
    <row r="11" spans="1:8" x14ac:dyDescent="0.25">
      <c r="A11" s="23"/>
      <c r="B11" s="29" t="s">
        <v>8</v>
      </c>
      <c r="C11" s="30"/>
      <c r="D11" s="31"/>
      <c r="E11" s="32">
        <f>SUM(E12:E16)</f>
        <v>1150836.02</v>
      </c>
    </row>
    <row r="12" spans="1:8" x14ac:dyDescent="0.25">
      <c r="A12" s="33"/>
      <c r="B12" s="128" t="s">
        <v>90</v>
      </c>
      <c r="C12" s="145"/>
      <c r="D12" s="146"/>
      <c r="E12" s="21">
        <v>3484.08</v>
      </c>
    </row>
    <row r="13" spans="1:8" x14ac:dyDescent="0.25">
      <c r="A13" s="33"/>
      <c r="B13" s="67" t="s">
        <v>117</v>
      </c>
      <c r="C13" s="68"/>
      <c r="D13" s="69"/>
      <c r="E13" s="34">
        <v>14361.45</v>
      </c>
    </row>
    <row r="14" spans="1:8" x14ac:dyDescent="0.25">
      <c r="A14" s="33"/>
      <c r="B14" s="142" t="s">
        <v>26</v>
      </c>
      <c r="C14" s="143"/>
      <c r="D14" s="144"/>
      <c r="E14" s="34">
        <v>992562.55</v>
      </c>
    </row>
    <row r="15" spans="1:8" x14ac:dyDescent="0.25">
      <c r="A15" s="33"/>
      <c r="B15" s="76" t="s">
        <v>95</v>
      </c>
      <c r="C15" s="77"/>
      <c r="D15" s="78"/>
      <c r="E15" s="21">
        <v>126427.94</v>
      </c>
    </row>
    <row r="16" spans="1:8" ht="15.75" thickBot="1" x14ac:dyDescent="0.3">
      <c r="A16" s="35"/>
      <c r="B16" s="139" t="s">
        <v>93</v>
      </c>
      <c r="C16" s="140"/>
      <c r="D16" s="141"/>
      <c r="E16" s="47">
        <v>14000</v>
      </c>
    </row>
    <row r="17" spans="1:5" ht="41.65" customHeight="1" x14ac:dyDescent="0.25">
      <c r="A17" s="25">
        <v>4</v>
      </c>
      <c r="B17" s="90" t="s">
        <v>9</v>
      </c>
      <c r="C17" s="91"/>
      <c r="D17" s="92"/>
      <c r="E17" s="28">
        <f>594811.01+49523.78</f>
        <v>644334.79</v>
      </c>
    </row>
    <row r="18" spans="1:5" x14ac:dyDescent="0.25">
      <c r="A18" s="23"/>
      <c r="B18" s="29" t="s">
        <v>8</v>
      </c>
      <c r="C18" s="30"/>
      <c r="D18" s="31"/>
      <c r="E18" s="32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26128.080000000002</v>
      </c>
    </row>
    <row r="21" spans="1:5" ht="27" customHeight="1" thickBot="1" x14ac:dyDescent="0.3">
      <c r="A21" s="24">
        <v>6</v>
      </c>
      <c r="B21" s="105" t="s">
        <v>11</v>
      </c>
      <c r="C21" s="106"/>
      <c r="D21" s="107"/>
      <c r="E21" s="38">
        <v>65380</v>
      </c>
    </row>
    <row r="22" spans="1:5" ht="14.65" customHeight="1" x14ac:dyDescent="0.25">
      <c r="A22" s="22">
        <v>7</v>
      </c>
      <c r="B22" s="111" t="s">
        <v>12</v>
      </c>
      <c r="C22" s="112"/>
      <c r="D22" s="113"/>
      <c r="E22" s="39">
        <f>SUM(E24:E26)</f>
        <v>234594.72</v>
      </c>
    </row>
    <row r="23" spans="1:5" x14ac:dyDescent="0.25">
      <c r="A23" s="23"/>
      <c r="B23" s="40" t="s">
        <v>13</v>
      </c>
      <c r="C23" s="14"/>
      <c r="D23" s="15"/>
      <c r="E23" s="41"/>
    </row>
    <row r="24" spans="1:5" ht="14.65" customHeight="1" x14ac:dyDescent="0.25">
      <c r="A24" s="33"/>
      <c r="B24" s="108" t="s">
        <v>14</v>
      </c>
      <c r="C24" s="108"/>
      <c r="D24" s="108"/>
      <c r="E24" s="13">
        <v>223066.08</v>
      </c>
    </row>
    <row r="25" spans="1:5" x14ac:dyDescent="0.25">
      <c r="A25" s="42"/>
      <c r="B25" s="108" t="s">
        <v>15</v>
      </c>
      <c r="C25" s="108"/>
      <c r="D25" s="108"/>
      <c r="E25" s="13">
        <v>11362.26</v>
      </c>
    </row>
    <row r="26" spans="1:5" ht="14.65" customHeight="1" x14ac:dyDescent="0.25">
      <c r="A26" s="26"/>
      <c r="B26" s="114" t="s">
        <v>16</v>
      </c>
      <c r="C26" s="115"/>
      <c r="D26" s="116"/>
      <c r="E26" s="13">
        <v>166.38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7.6" customHeight="1" x14ac:dyDescent="0.25">
      <c r="A28" s="22">
        <v>8</v>
      </c>
      <c r="B28" s="90" t="s">
        <v>18</v>
      </c>
      <c r="C28" s="91"/>
      <c r="D28" s="92"/>
      <c r="E28" s="39">
        <f>SUM(E30:E31)</f>
        <v>69012.600000000006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x14ac:dyDescent="0.25">
      <c r="A30" s="23"/>
      <c r="B30" s="110" t="s">
        <v>19</v>
      </c>
      <c r="C30" s="110"/>
      <c r="D30" s="110"/>
      <c r="E30" s="13">
        <v>8226.6</v>
      </c>
    </row>
    <row r="31" spans="1:5" ht="14.65" customHeight="1" thickBot="1" x14ac:dyDescent="0.3">
      <c r="A31" s="24"/>
      <c r="B31" s="117" t="s">
        <v>20</v>
      </c>
      <c r="C31" s="117"/>
      <c r="D31" s="117"/>
      <c r="E31" s="16">
        <v>60786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72171.48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34416.9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219139.45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80837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190296.4</v>
      </c>
    </row>
    <row r="37" spans="1:6" ht="28.15" customHeight="1" thickBot="1" x14ac:dyDescent="0.3">
      <c r="A37" s="5">
        <v>14</v>
      </c>
      <c r="B37" s="102" t="s">
        <v>23</v>
      </c>
      <c r="C37" s="103"/>
      <c r="D37" s="104"/>
      <c r="E37" s="19">
        <v>509131.77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31598.13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SUM(E37+E36+E35+E34+E33+E32+E28+E22+E21+E20+E17+E10+E9+E8+E38)</f>
        <v>4004841.79</v>
      </c>
    </row>
  </sheetData>
  <mergeCells count="30">
    <mergeCell ref="B19:D19"/>
    <mergeCell ref="B7:D7"/>
    <mergeCell ref="B10:D10"/>
    <mergeCell ref="B21:D21"/>
    <mergeCell ref="B27:D27"/>
    <mergeCell ref="B30:D30"/>
    <mergeCell ref="B20:D20"/>
    <mergeCell ref="B37:D37"/>
    <mergeCell ref="B36:D36"/>
    <mergeCell ref="B22:D22"/>
    <mergeCell ref="B24:D24"/>
    <mergeCell ref="B25:D25"/>
    <mergeCell ref="B26:D26"/>
    <mergeCell ref="B28:D28"/>
    <mergeCell ref="B31:D31"/>
    <mergeCell ref="B33:D33"/>
    <mergeCell ref="B34:D34"/>
    <mergeCell ref="B32:D32"/>
    <mergeCell ref="B35:D35"/>
    <mergeCell ref="A1:E1"/>
    <mergeCell ref="A2:D2"/>
    <mergeCell ref="B16:D16"/>
    <mergeCell ref="B17:D17"/>
    <mergeCell ref="B8:D8"/>
    <mergeCell ref="B9:D9"/>
    <mergeCell ref="B12:D12"/>
    <mergeCell ref="B14:D14"/>
    <mergeCell ref="B3:D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17" sqref="I17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3.85546875" customWidth="1"/>
    <col min="7" max="7" width="12" hidden="1" customWidth="1"/>
    <col min="8" max="8" width="11" style="82" hidden="1" customWidth="1"/>
  </cols>
  <sheetData>
    <row r="1" spans="1:8" ht="36" customHeight="1" x14ac:dyDescent="0.25">
      <c r="A1" s="87" t="s">
        <v>67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12130438.380000001</v>
      </c>
      <c r="G3">
        <v>10827428.550000001</v>
      </c>
      <c r="H3" s="82">
        <v>1303009.83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11958299.82</v>
      </c>
      <c r="G4">
        <v>10558982.029999999</v>
      </c>
      <c r="H4" s="82">
        <v>1399317.79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1989354.9600000004</v>
      </c>
      <c r="G5">
        <v>1981095.0600000005</v>
      </c>
      <c r="H5" s="82">
        <v>8259.9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819275.21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672571.87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1156017.6299999999</v>
      </c>
    </row>
    <row r="11" spans="1:8" x14ac:dyDescent="0.25">
      <c r="A11" s="23"/>
      <c r="B11" s="29" t="s">
        <v>8</v>
      </c>
      <c r="C11" s="30"/>
      <c r="D11" s="31"/>
      <c r="E11" s="32">
        <f>SUM(E12:E16)</f>
        <v>1016638.17</v>
      </c>
    </row>
    <row r="12" spans="1:8" s="53" customFormat="1" x14ac:dyDescent="0.25">
      <c r="A12" s="52"/>
      <c r="B12" s="128" t="s">
        <v>92</v>
      </c>
      <c r="C12" s="129"/>
      <c r="D12" s="130"/>
      <c r="E12" s="54">
        <v>652686.01</v>
      </c>
      <c r="H12" s="82"/>
    </row>
    <row r="13" spans="1:8" s="53" customFormat="1" x14ac:dyDescent="0.25">
      <c r="A13" s="52"/>
      <c r="B13" s="128" t="s">
        <v>94</v>
      </c>
      <c r="C13" s="145"/>
      <c r="D13" s="146"/>
      <c r="E13" s="54">
        <v>99495.11</v>
      </c>
      <c r="H13" s="82"/>
    </row>
    <row r="14" spans="1:8" s="53" customFormat="1" x14ac:dyDescent="0.25">
      <c r="A14" s="52"/>
      <c r="B14" s="128" t="s">
        <v>98</v>
      </c>
      <c r="C14" s="145"/>
      <c r="D14" s="146"/>
      <c r="E14" s="51">
        <v>178551.03</v>
      </c>
      <c r="H14" s="82"/>
    </row>
    <row r="15" spans="1:8" s="53" customFormat="1" x14ac:dyDescent="0.25">
      <c r="A15" s="52"/>
      <c r="B15" s="142" t="s">
        <v>119</v>
      </c>
      <c r="C15" s="143"/>
      <c r="D15" s="144"/>
      <c r="E15" s="51">
        <v>3978.13</v>
      </c>
      <c r="H15" s="82"/>
    </row>
    <row r="16" spans="1:8" s="53" customFormat="1" ht="15.75" thickBot="1" x14ac:dyDescent="0.3">
      <c r="A16" s="52"/>
      <c r="B16" s="128" t="s">
        <v>147</v>
      </c>
      <c r="C16" s="145"/>
      <c r="D16" s="146"/>
      <c r="E16" s="54">
        <v>81927.89</v>
      </c>
      <c r="H16" s="82"/>
    </row>
    <row r="17" spans="1:5" ht="40.9" customHeight="1" x14ac:dyDescent="0.25">
      <c r="A17" s="25">
        <v>4</v>
      </c>
      <c r="B17" s="90" t="s">
        <v>9</v>
      </c>
      <c r="C17" s="91"/>
      <c r="D17" s="92"/>
      <c r="E17" s="28">
        <f>1493621.83+123299.4</f>
        <v>1616921.23</v>
      </c>
    </row>
    <row r="18" spans="1:5" x14ac:dyDescent="0.25">
      <c r="A18" s="23"/>
      <c r="B18" s="29" t="s">
        <v>8</v>
      </c>
      <c r="C18" s="30"/>
      <c r="D18" s="31"/>
      <c r="E18" s="32">
        <f>E19</f>
        <v>8748.19</v>
      </c>
    </row>
    <row r="19" spans="1:5" ht="15.75" thickBot="1" x14ac:dyDescent="0.3">
      <c r="A19" s="33"/>
      <c r="B19" s="128" t="s">
        <v>169</v>
      </c>
      <c r="C19" s="129"/>
      <c r="D19" s="130"/>
      <c r="E19" s="21">
        <v>8748.19</v>
      </c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0</v>
      </c>
    </row>
    <row r="21" spans="1:5" ht="27" customHeight="1" thickBot="1" x14ac:dyDescent="0.3">
      <c r="A21" s="24">
        <v>6</v>
      </c>
      <c r="B21" s="105" t="s">
        <v>11</v>
      </c>
      <c r="C21" s="106"/>
      <c r="D21" s="107"/>
      <c r="E21" s="38">
        <v>17420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938379.89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892264.32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45450.04</v>
      </c>
    </row>
    <row r="26" spans="1:5" x14ac:dyDescent="0.25">
      <c r="A26" s="26"/>
      <c r="B26" s="114" t="s">
        <v>16</v>
      </c>
      <c r="C26" s="115"/>
      <c r="D26" s="116"/>
      <c r="E26" s="13">
        <v>665.53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7" customHeight="1" x14ac:dyDescent="0.25">
      <c r="A28" s="22">
        <v>8</v>
      </c>
      <c r="B28" s="90" t="s">
        <v>18</v>
      </c>
      <c r="C28" s="91"/>
      <c r="D28" s="92"/>
      <c r="E28" s="39">
        <f>SUM(E30:E31)</f>
        <v>72750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16368</v>
      </c>
    </row>
    <row r="31" spans="1:5" ht="15.75" thickBot="1" x14ac:dyDescent="0.3">
      <c r="A31" s="24"/>
      <c r="B31" s="117" t="s">
        <v>20</v>
      </c>
      <c r="C31" s="117"/>
      <c r="D31" s="117"/>
      <c r="E31" s="16">
        <v>56382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167896.2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73568.399999999994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545592.03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195314.71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473702.62</v>
      </c>
    </row>
    <row r="37" spans="1:6" ht="28.15" customHeight="1" thickBot="1" x14ac:dyDescent="0.3">
      <c r="A37" s="5">
        <v>14</v>
      </c>
      <c r="B37" s="102" t="s">
        <v>23</v>
      </c>
      <c r="C37" s="103"/>
      <c r="D37" s="104"/>
      <c r="E37" s="19">
        <v>1641464.53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78656.850000000006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SUM(E37+E36+E35+E34+E33+E32+E28+E22+E21+E20+E17+E10+E9+E8+E38)</f>
        <v>8469531.1699999999</v>
      </c>
    </row>
  </sheetData>
  <mergeCells count="32">
    <mergeCell ref="B19:D19"/>
    <mergeCell ref="B20:D20"/>
    <mergeCell ref="B12:D12"/>
    <mergeCell ref="B13:D13"/>
    <mergeCell ref="B14:D14"/>
    <mergeCell ref="B16:D16"/>
    <mergeCell ref="B17:D17"/>
    <mergeCell ref="B15:D15"/>
    <mergeCell ref="B36:D36"/>
    <mergeCell ref="B37:D37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  <mergeCell ref="B34:D34"/>
    <mergeCell ref="A1:E1"/>
    <mergeCell ref="A2:D2"/>
    <mergeCell ref="B10:D10"/>
    <mergeCell ref="B8:D8"/>
    <mergeCell ref="B9:D9"/>
    <mergeCell ref="B7:D7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6" workbookViewId="0">
      <selection activeCell="E35" sqref="E3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6" customWidth="1"/>
    <col min="6" max="6" width="11" customWidth="1"/>
    <col min="7" max="7" width="11" hidden="1" customWidth="1"/>
    <col min="8" max="8" width="0" hidden="1" customWidth="1"/>
  </cols>
  <sheetData>
    <row r="1" spans="1:8" ht="36.75" customHeight="1" x14ac:dyDescent="0.25">
      <c r="A1" s="87" t="s">
        <v>68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1160507.5299999998</v>
      </c>
      <c r="G3">
        <v>1148567.5299999998</v>
      </c>
      <c r="H3">
        <v>11940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1076454.47</v>
      </c>
      <c r="G4">
        <v>1064514.47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388436.36999999988</v>
      </c>
      <c r="G5">
        <v>388436.36999999988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9.45" customHeight="1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115184.45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94580.46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809731.32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776139.54</v>
      </c>
    </row>
    <row r="12" spans="1:8" s="53" customFormat="1" ht="28.15" customHeight="1" x14ac:dyDescent="0.25">
      <c r="A12" s="52"/>
      <c r="B12" s="128" t="s">
        <v>156</v>
      </c>
      <c r="C12" s="129"/>
      <c r="D12" s="130"/>
      <c r="E12" s="54">
        <v>321931.61</v>
      </c>
    </row>
    <row r="13" spans="1:8" x14ac:dyDescent="0.25">
      <c r="A13" s="33"/>
      <c r="B13" s="128" t="s">
        <v>85</v>
      </c>
      <c r="C13" s="145"/>
      <c r="D13" s="146"/>
      <c r="E13" s="21">
        <v>350216.9</v>
      </c>
    </row>
    <row r="14" spans="1:8" x14ac:dyDescent="0.25">
      <c r="A14" s="33"/>
      <c r="B14" s="142" t="s">
        <v>162</v>
      </c>
      <c r="C14" s="143"/>
      <c r="D14" s="144"/>
      <c r="E14" s="34">
        <v>103991.03</v>
      </c>
    </row>
    <row r="15" spans="1:8" ht="15.75" thickBot="1" x14ac:dyDescent="0.3">
      <c r="A15" s="35"/>
      <c r="B15" s="122"/>
      <c r="C15" s="123"/>
      <c r="D15" s="124"/>
      <c r="E15" s="36"/>
    </row>
    <row r="16" spans="1:8" ht="41.65" customHeight="1" x14ac:dyDescent="0.25">
      <c r="A16" s="25">
        <v>4</v>
      </c>
      <c r="B16" s="90" t="s">
        <v>9</v>
      </c>
      <c r="C16" s="91"/>
      <c r="D16" s="92"/>
      <c r="E16" s="28">
        <f>214042.38+17338.97</f>
        <v>231381.35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ht="15.75" thickBot="1" x14ac:dyDescent="0.3">
      <c r="A18" s="37"/>
      <c r="B18" s="119"/>
      <c r="C18" s="120"/>
      <c r="D18" s="121"/>
      <c r="E18" s="18"/>
    </row>
    <row r="19" spans="1:5" ht="15.75" thickBot="1" x14ac:dyDescent="0.3">
      <c r="A19" s="5">
        <v>5</v>
      </c>
      <c r="B19" s="118" t="s">
        <v>10</v>
      </c>
      <c r="C19" s="118"/>
      <c r="D19" s="118"/>
      <c r="E19" s="17">
        <v>19154.169999999998</v>
      </c>
    </row>
    <row r="20" spans="1:5" ht="27.6" customHeight="1" thickBot="1" x14ac:dyDescent="0.3">
      <c r="A20" s="24">
        <v>6</v>
      </c>
      <c r="B20" s="105" t="s">
        <v>11</v>
      </c>
      <c r="C20" s="106"/>
      <c r="D20" s="107"/>
      <c r="E20" s="38">
        <v>57060</v>
      </c>
    </row>
    <row r="21" spans="1:5" ht="14.65" customHeight="1" x14ac:dyDescent="0.25">
      <c r="A21" s="22">
        <v>7</v>
      </c>
      <c r="B21" s="111" t="s">
        <v>12</v>
      </c>
      <c r="C21" s="112"/>
      <c r="D21" s="113"/>
      <c r="E21" s="39">
        <f>SUM(E23:E26)</f>
        <v>0</v>
      </c>
    </row>
    <row r="22" spans="1:5" x14ac:dyDescent="0.25">
      <c r="A22" s="23"/>
      <c r="B22" s="40" t="s">
        <v>13</v>
      </c>
      <c r="C22" s="14"/>
      <c r="D22" s="15"/>
      <c r="E22" s="41"/>
    </row>
    <row r="23" spans="1:5" ht="14.65" customHeight="1" x14ac:dyDescent="0.25">
      <c r="A23" s="33"/>
      <c r="B23" s="108" t="s">
        <v>14</v>
      </c>
      <c r="C23" s="108"/>
      <c r="D23" s="108"/>
      <c r="E23" s="13">
        <v>0</v>
      </c>
    </row>
    <row r="24" spans="1:5" x14ac:dyDescent="0.25">
      <c r="A24" s="42"/>
      <c r="B24" s="108" t="s">
        <v>15</v>
      </c>
      <c r="C24" s="108"/>
      <c r="D24" s="108"/>
      <c r="E24" s="13">
        <v>0</v>
      </c>
    </row>
    <row r="25" spans="1:5" ht="14.65" customHeight="1" x14ac:dyDescent="0.25">
      <c r="A25" s="26"/>
      <c r="B25" s="114" t="s">
        <v>16</v>
      </c>
      <c r="C25" s="115"/>
      <c r="D25" s="116"/>
      <c r="E25" s="13">
        <v>0</v>
      </c>
    </row>
    <row r="26" spans="1:5" ht="15.75" thickBot="1" x14ac:dyDescent="0.3">
      <c r="A26" s="43"/>
      <c r="B26" s="109" t="s">
        <v>17</v>
      </c>
      <c r="C26" s="109"/>
      <c r="D26" s="109"/>
      <c r="E26" s="16">
        <v>0</v>
      </c>
    </row>
    <row r="27" spans="1:5" ht="27.6" customHeight="1" x14ac:dyDescent="0.25">
      <c r="A27" s="22">
        <v>8</v>
      </c>
      <c r="B27" s="90" t="s">
        <v>18</v>
      </c>
      <c r="C27" s="91"/>
      <c r="D27" s="92"/>
      <c r="E27" s="39">
        <f>SUM(E29:E30)</f>
        <v>5229</v>
      </c>
    </row>
    <row r="28" spans="1:5" x14ac:dyDescent="0.25">
      <c r="A28" s="23"/>
      <c r="B28" s="40" t="s">
        <v>13</v>
      </c>
      <c r="C28" s="11"/>
      <c r="D28" s="12"/>
      <c r="E28" s="41"/>
    </row>
    <row r="29" spans="1:5" x14ac:dyDescent="0.25">
      <c r="A29" s="23"/>
      <c r="B29" s="110" t="s">
        <v>19</v>
      </c>
      <c r="C29" s="110"/>
      <c r="D29" s="110"/>
      <c r="E29" s="13">
        <v>5229</v>
      </c>
    </row>
    <row r="30" spans="1:5" ht="14.65" customHeight="1" thickBot="1" x14ac:dyDescent="0.3">
      <c r="A30" s="24"/>
      <c r="B30" s="117" t="s">
        <v>20</v>
      </c>
      <c r="C30" s="117"/>
      <c r="D30" s="117"/>
      <c r="E30" s="16">
        <v>0</v>
      </c>
    </row>
    <row r="31" spans="1:5" ht="15.75" thickBot="1" x14ac:dyDescent="0.3">
      <c r="A31" s="9">
        <v>9</v>
      </c>
      <c r="B31" s="99" t="s">
        <v>1</v>
      </c>
      <c r="C31" s="100"/>
      <c r="D31" s="101"/>
      <c r="E31" s="17">
        <v>26438.04</v>
      </c>
    </row>
    <row r="32" spans="1:5" ht="15.75" thickBot="1" x14ac:dyDescent="0.3">
      <c r="A32" s="9">
        <v>10</v>
      </c>
      <c r="B32" s="99" t="s">
        <v>2</v>
      </c>
      <c r="C32" s="100"/>
      <c r="D32" s="101"/>
      <c r="E32" s="17">
        <v>14568</v>
      </c>
    </row>
    <row r="33" spans="1:6" ht="15.75" thickBot="1" x14ac:dyDescent="0.3">
      <c r="A33" s="9">
        <v>11</v>
      </c>
      <c r="B33" s="99" t="s">
        <v>3</v>
      </c>
      <c r="C33" s="100"/>
      <c r="D33" s="101"/>
      <c r="E33" s="17">
        <v>76723.88</v>
      </c>
    </row>
    <row r="34" spans="1:6" ht="15.75" thickBot="1" x14ac:dyDescent="0.3">
      <c r="A34" s="9">
        <v>12</v>
      </c>
      <c r="B34" s="99" t="s">
        <v>21</v>
      </c>
      <c r="C34" s="100"/>
      <c r="D34" s="101"/>
      <c r="E34" s="17">
        <v>1969.85</v>
      </c>
    </row>
    <row r="35" spans="1:6" ht="15.75" thickBot="1" x14ac:dyDescent="0.3">
      <c r="A35" s="9">
        <v>13</v>
      </c>
      <c r="B35" s="99" t="s">
        <v>22</v>
      </c>
      <c r="C35" s="100"/>
      <c r="D35" s="101"/>
      <c r="E35" s="17">
        <v>66683.25</v>
      </c>
    </row>
    <row r="36" spans="1:6" ht="27" customHeight="1" thickBot="1" x14ac:dyDescent="0.3">
      <c r="A36" s="5">
        <v>14</v>
      </c>
      <c r="B36" s="102" t="s">
        <v>23</v>
      </c>
      <c r="C36" s="103"/>
      <c r="D36" s="104"/>
      <c r="E36" s="19">
        <f>13827.24+23551.55+23232.75</f>
        <v>60611.54</v>
      </c>
      <c r="F36" s="46"/>
    </row>
    <row r="37" spans="1:6" ht="15.75" thickBot="1" x14ac:dyDescent="0.3">
      <c r="A37" s="9">
        <v>15</v>
      </c>
      <c r="B37" s="64" t="s">
        <v>30</v>
      </c>
      <c r="C37" s="65"/>
      <c r="D37" s="65"/>
      <c r="E37" s="66">
        <v>11072.55</v>
      </c>
      <c r="F37" s="46"/>
    </row>
    <row r="38" spans="1:6" ht="15.75" thickBot="1" x14ac:dyDescent="0.3">
      <c r="A38" s="5">
        <v>16</v>
      </c>
      <c r="B38" s="44" t="s">
        <v>24</v>
      </c>
      <c r="C38" s="45"/>
      <c r="D38" s="45"/>
      <c r="E38" s="8">
        <f>SUM(E36+E35+E34+E33+E32+E31+E27+E20+E19+E16+E10+E9+E8+E37)</f>
        <v>1590387.8599999999</v>
      </c>
    </row>
  </sheetData>
  <mergeCells count="31">
    <mergeCell ref="B18:D18"/>
    <mergeCell ref="B20:D20"/>
    <mergeCell ref="B26:D26"/>
    <mergeCell ref="B29:D29"/>
    <mergeCell ref="B31:D31"/>
    <mergeCell ref="B19:D19"/>
    <mergeCell ref="B12:D12"/>
    <mergeCell ref="B13:D13"/>
    <mergeCell ref="B14:D14"/>
    <mergeCell ref="B15:D15"/>
    <mergeCell ref="B16:D16"/>
    <mergeCell ref="B36:D36"/>
    <mergeCell ref="B35:D35"/>
    <mergeCell ref="B21:D21"/>
    <mergeCell ref="B23:D23"/>
    <mergeCell ref="B24:D24"/>
    <mergeCell ref="B25:D25"/>
    <mergeCell ref="B27:D27"/>
    <mergeCell ref="B30:D30"/>
    <mergeCell ref="B32:D32"/>
    <mergeCell ref="B33:D33"/>
    <mergeCell ref="B34:D34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1" workbookViewId="0">
      <selection activeCell="C44" sqref="C4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10" hidden="1" customWidth="1"/>
  </cols>
  <sheetData>
    <row r="1" spans="1:8" ht="37.9" customHeight="1" x14ac:dyDescent="0.25">
      <c r="A1" s="87" t="s">
        <v>69</v>
      </c>
      <c r="B1" s="87"/>
      <c r="C1" s="87"/>
      <c r="D1" s="87"/>
      <c r="E1" s="87"/>
    </row>
    <row r="2" spans="1:8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6314996.6999999993</v>
      </c>
      <c r="G3">
        <v>5841620.1099999994</v>
      </c>
      <c r="H3">
        <v>473376.59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5986455.7100000009</v>
      </c>
      <c r="G4">
        <v>5525452.9800000004</v>
      </c>
      <c r="H4">
        <v>461002.73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1022995.0799999986</v>
      </c>
      <c r="G5">
        <v>1009504.7299999986</v>
      </c>
      <c r="H5">
        <v>13490.35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424966.47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349267.52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1166175.32</v>
      </c>
    </row>
    <row r="11" spans="1:8" x14ac:dyDescent="0.25">
      <c r="A11" s="23"/>
      <c r="B11" s="29" t="s">
        <v>8</v>
      </c>
      <c r="C11" s="30"/>
      <c r="D11" s="31"/>
      <c r="E11" s="32">
        <f>SUM(E12:E17)</f>
        <v>1040897.56</v>
      </c>
    </row>
    <row r="12" spans="1:8" x14ac:dyDescent="0.25">
      <c r="A12" s="33"/>
      <c r="B12" s="142" t="s">
        <v>129</v>
      </c>
      <c r="C12" s="143"/>
      <c r="D12" s="144"/>
      <c r="E12" s="34">
        <v>69246.27</v>
      </c>
    </row>
    <row r="13" spans="1:8" x14ac:dyDescent="0.25">
      <c r="A13" s="33"/>
      <c r="B13" s="128" t="s">
        <v>110</v>
      </c>
      <c r="C13" s="145"/>
      <c r="D13" s="146"/>
      <c r="E13" s="21">
        <v>20241.04</v>
      </c>
    </row>
    <row r="14" spans="1:8" x14ac:dyDescent="0.25">
      <c r="A14" s="33"/>
      <c r="B14" s="128" t="s">
        <v>111</v>
      </c>
      <c r="C14" s="145"/>
      <c r="D14" s="146"/>
      <c r="E14" s="21">
        <v>32394.86</v>
      </c>
    </row>
    <row r="15" spans="1:8" x14ac:dyDescent="0.25">
      <c r="A15" s="33"/>
      <c r="B15" s="70" t="s">
        <v>122</v>
      </c>
      <c r="C15" s="71"/>
      <c r="D15" s="72"/>
      <c r="E15" s="21">
        <v>897966.75</v>
      </c>
    </row>
    <row r="16" spans="1:8" x14ac:dyDescent="0.25">
      <c r="A16" s="33"/>
      <c r="B16" s="128" t="s">
        <v>114</v>
      </c>
      <c r="C16" s="145"/>
      <c r="D16" s="146"/>
      <c r="E16" s="21">
        <v>10789.03</v>
      </c>
    </row>
    <row r="17" spans="1:5" ht="15.75" thickBot="1" x14ac:dyDescent="0.3">
      <c r="A17" s="35"/>
      <c r="B17" s="139" t="s">
        <v>116</v>
      </c>
      <c r="C17" s="140"/>
      <c r="D17" s="141"/>
      <c r="E17" s="47">
        <v>10259.61</v>
      </c>
    </row>
    <row r="18" spans="1:5" ht="39.6" customHeight="1" x14ac:dyDescent="0.25">
      <c r="A18" s="25">
        <v>4</v>
      </c>
      <c r="B18" s="90" t="s">
        <v>9</v>
      </c>
      <c r="C18" s="91"/>
      <c r="D18" s="92"/>
      <c r="E18" s="28">
        <f>799735.41+64029.57</f>
        <v>863764.98</v>
      </c>
    </row>
    <row r="19" spans="1:5" x14ac:dyDescent="0.25">
      <c r="A19" s="23"/>
      <c r="B19" s="29" t="s">
        <v>8</v>
      </c>
      <c r="C19" s="30"/>
      <c r="D19" s="31"/>
      <c r="E19" s="32">
        <f>E20</f>
        <v>17680.009999999998</v>
      </c>
    </row>
    <row r="20" spans="1:5" x14ac:dyDescent="0.25">
      <c r="A20" s="33"/>
      <c r="B20" s="73" t="s">
        <v>121</v>
      </c>
      <c r="C20" s="74"/>
      <c r="D20" s="75"/>
      <c r="E20" s="34">
        <v>17680.009999999998</v>
      </c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44881.8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54760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390991.19999999995</v>
      </c>
    </row>
    <row r="25" spans="1:5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371776.8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18937.099999999999</v>
      </c>
    </row>
    <row r="28" spans="1:5" x14ac:dyDescent="0.25">
      <c r="A28" s="26"/>
      <c r="B28" s="114" t="s">
        <v>16</v>
      </c>
      <c r="C28" s="115"/>
      <c r="D28" s="116"/>
      <c r="E28" s="13">
        <v>277.3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6.65" customHeight="1" x14ac:dyDescent="0.25">
      <c r="A30" s="22">
        <v>8</v>
      </c>
      <c r="B30" s="90" t="s">
        <v>18</v>
      </c>
      <c r="C30" s="91"/>
      <c r="D30" s="92"/>
      <c r="E30" s="39">
        <f>SUM(E32:E33)</f>
        <v>19303.75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13087.75</v>
      </c>
    </row>
    <row r="33" spans="1:6" ht="15.75" thickBot="1" x14ac:dyDescent="0.3">
      <c r="A33" s="24"/>
      <c r="B33" s="117" t="s">
        <v>20</v>
      </c>
      <c r="C33" s="117"/>
      <c r="D33" s="117"/>
      <c r="E33" s="16">
        <v>6216</v>
      </c>
    </row>
    <row r="34" spans="1:6" ht="15.75" thickBot="1" x14ac:dyDescent="0.3">
      <c r="A34" s="9">
        <v>9</v>
      </c>
      <c r="B34" s="99" t="s">
        <v>1</v>
      </c>
      <c r="C34" s="100"/>
      <c r="D34" s="101"/>
      <c r="E34" s="17">
        <v>94805.4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41883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283326.76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102207.03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246127.97</v>
      </c>
    </row>
    <row r="39" spans="1:6" ht="28.15" customHeight="1" thickBot="1" x14ac:dyDescent="0.3">
      <c r="A39" s="5">
        <v>14</v>
      </c>
      <c r="B39" s="102" t="s">
        <v>23</v>
      </c>
      <c r="C39" s="103"/>
      <c r="D39" s="104"/>
      <c r="E39" s="19">
        <v>1135827.2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40868.78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SUM(E39+E38+E37+E36+E35+E34+E30+E24+E23+E22+E18+E10+E9+E8+E40)</f>
        <v>5259157.18</v>
      </c>
    </row>
  </sheetData>
  <mergeCells count="32">
    <mergeCell ref="B12:D12"/>
    <mergeCell ref="B22:D22"/>
    <mergeCell ref="B21:D21"/>
    <mergeCell ref="B17:D17"/>
    <mergeCell ref="B18:D18"/>
    <mergeCell ref="B13:D13"/>
    <mergeCell ref="B16:D16"/>
    <mergeCell ref="B14:D14"/>
    <mergeCell ref="B38:D38"/>
    <mergeCell ref="B39:D39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  <mergeCell ref="B36:D36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E36" sqref="E3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9" hidden="1" customWidth="1"/>
  </cols>
  <sheetData>
    <row r="1" spans="1:8" ht="36" customHeight="1" x14ac:dyDescent="0.25">
      <c r="A1" s="87" t="s">
        <v>70</v>
      </c>
      <c r="B1" s="87"/>
      <c r="C1" s="87"/>
      <c r="D1" s="87"/>
      <c r="E1" s="87"/>
    </row>
    <row r="2" spans="1:8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1148572.44</v>
      </c>
      <c r="G3">
        <v>1114569.4099999999</v>
      </c>
      <c r="H3">
        <v>34003.03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1014328.1499999999</v>
      </c>
      <c r="G4">
        <v>980452.57</v>
      </c>
      <c r="H4">
        <v>33875.58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469874.21999999986</v>
      </c>
      <c r="G5">
        <v>467969.97999999986</v>
      </c>
      <c r="H5">
        <v>1904.24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116088.78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93962.25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183058.48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133191.18</v>
      </c>
    </row>
    <row r="12" spans="1:8" s="53" customFormat="1" x14ac:dyDescent="0.25">
      <c r="A12" s="52"/>
      <c r="B12" s="128" t="s">
        <v>155</v>
      </c>
      <c r="C12" s="129"/>
      <c r="D12" s="130"/>
      <c r="E12" s="54">
        <v>36519.08</v>
      </c>
    </row>
    <row r="13" spans="1:8" ht="15.75" thickBot="1" x14ac:dyDescent="0.3">
      <c r="A13" s="35"/>
      <c r="B13" s="147" t="s">
        <v>162</v>
      </c>
      <c r="C13" s="148"/>
      <c r="D13" s="149"/>
      <c r="E13" s="47">
        <v>96672.1</v>
      </c>
    </row>
    <row r="14" spans="1:8" ht="40.15" customHeight="1" x14ac:dyDescent="0.25">
      <c r="A14" s="25">
        <v>4</v>
      </c>
      <c r="B14" s="90" t="s">
        <v>9</v>
      </c>
      <c r="C14" s="91"/>
      <c r="D14" s="92"/>
      <c r="E14" s="28">
        <f>214042.53+17225.66</f>
        <v>231268.19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3"/>
      <c r="B16" s="134"/>
      <c r="C16" s="137"/>
      <c r="D16" s="138"/>
      <c r="E16" s="21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19802.16</v>
      </c>
    </row>
    <row r="18" spans="1:5" ht="28.5" customHeight="1" thickBot="1" x14ac:dyDescent="0.3">
      <c r="A18" s="24">
        <v>6</v>
      </c>
      <c r="B18" s="105" t="s">
        <v>11</v>
      </c>
      <c r="C18" s="106"/>
      <c r="D18" s="107"/>
      <c r="E18" s="38">
        <v>45500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" customHeight="1" x14ac:dyDescent="0.25">
      <c r="A25" s="48">
        <v>8</v>
      </c>
      <c r="B25" s="90" t="s">
        <v>18</v>
      </c>
      <c r="C25" s="91"/>
      <c r="D25" s="92"/>
      <c r="E25" s="39">
        <f>SUM(E27:E28)</f>
        <v>4545</v>
      </c>
    </row>
    <row r="26" spans="1:5" x14ac:dyDescent="0.25">
      <c r="A26" s="49"/>
      <c r="B26" s="40" t="s">
        <v>13</v>
      </c>
      <c r="C26" s="11"/>
      <c r="D26" s="12"/>
      <c r="E26" s="41"/>
    </row>
    <row r="27" spans="1:5" ht="14.65" customHeight="1" x14ac:dyDescent="0.25">
      <c r="A27" s="49"/>
      <c r="B27" s="110" t="s">
        <v>19</v>
      </c>
      <c r="C27" s="110"/>
      <c r="D27" s="110"/>
      <c r="E27" s="13">
        <v>4545</v>
      </c>
    </row>
    <row r="28" spans="1:5" ht="15.75" thickBot="1" x14ac:dyDescent="0.3">
      <c r="A28" s="50"/>
      <c r="B28" s="117" t="s">
        <v>20</v>
      </c>
      <c r="C28" s="117"/>
      <c r="D28" s="117"/>
      <c r="E28" s="13">
        <v>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25746.36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14385.9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76222.41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18135.919999999998</v>
      </c>
    </row>
    <row r="33" spans="1:8" ht="15.75" thickBot="1" x14ac:dyDescent="0.3">
      <c r="A33" s="9">
        <v>13</v>
      </c>
      <c r="B33" s="99" t="s">
        <v>22</v>
      </c>
      <c r="C33" s="100"/>
      <c r="D33" s="101"/>
      <c r="E33" s="17">
        <v>66004.429999999993</v>
      </c>
      <c r="H33" s="63"/>
    </row>
    <row r="34" spans="1:8" ht="27.6" customHeight="1" thickBot="1" x14ac:dyDescent="0.3">
      <c r="A34" s="5">
        <v>14</v>
      </c>
      <c r="B34" s="102" t="s">
        <v>23</v>
      </c>
      <c r="C34" s="103"/>
      <c r="D34" s="104"/>
      <c r="E34" s="19">
        <f>13900.4+661.32</f>
        <v>14561.72</v>
      </c>
      <c r="F34" s="46"/>
    </row>
    <row r="35" spans="1:8" ht="15.75" thickBot="1" x14ac:dyDescent="0.3">
      <c r="A35" s="9">
        <v>15</v>
      </c>
      <c r="B35" s="64" t="s">
        <v>30</v>
      </c>
      <c r="C35" s="65"/>
      <c r="D35" s="65"/>
      <c r="E35" s="66">
        <v>10959.83</v>
      </c>
      <c r="F35" s="46"/>
    </row>
    <row r="36" spans="1:8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920241.42999999993</v>
      </c>
    </row>
  </sheetData>
  <mergeCells count="29">
    <mergeCell ref="B17:D17"/>
    <mergeCell ref="B13:D13"/>
    <mergeCell ref="B14:D14"/>
    <mergeCell ref="B16:D16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4" workbookViewId="0">
      <selection activeCell="E38" sqref="E38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42578125" customWidth="1"/>
    <col min="7" max="7" width="11" hidden="1" customWidth="1"/>
    <col min="8" max="8" width="9" hidden="1" customWidth="1"/>
  </cols>
  <sheetData>
    <row r="1" spans="1:8" ht="36" customHeight="1" x14ac:dyDescent="0.25">
      <c r="A1" s="87" t="s">
        <v>71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2455766.8000000003</v>
      </c>
      <c r="G3">
        <v>2417478.08</v>
      </c>
      <c r="H3">
        <v>38288.720000000001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2357174.94</v>
      </c>
      <c r="G4">
        <v>2316584.0099999998</v>
      </c>
      <c r="H4">
        <v>40590.93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524212.19000000041</v>
      </c>
      <c r="G5">
        <v>523897.19000000041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4.65" customHeight="1" thickBot="1" x14ac:dyDescent="0.3">
      <c r="A8" s="5">
        <v>1</v>
      </c>
      <c r="B8" s="93" t="s">
        <v>5</v>
      </c>
      <c r="C8" s="94"/>
      <c r="D8" s="95"/>
      <c r="E8" s="10">
        <v>238188.18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195342.56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155636.82</v>
      </c>
    </row>
    <row r="11" spans="1:8" x14ac:dyDescent="0.25">
      <c r="A11" s="23"/>
      <c r="B11" s="29" t="s">
        <v>8</v>
      </c>
      <c r="C11" s="30"/>
      <c r="D11" s="31"/>
      <c r="E11" s="32">
        <f>E12</f>
        <v>86257.88</v>
      </c>
    </row>
    <row r="12" spans="1:8" x14ac:dyDescent="0.25">
      <c r="A12" s="33"/>
      <c r="B12" s="128" t="s">
        <v>118</v>
      </c>
      <c r="C12" s="129"/>
      <c r="D12" s="130"/>
      <c r="E12" s="21">
        <v>86257.88</v>
      </c>
    </row>
    <row r="13" spans="1:8" x14ac:dyDescent="0.25">
      <c r="A13" s="33"/>
      <c r="B13" s="134"/>
      <c r="C13" s="135"/>
      <c r="D13" s="136"/>
      <c r="E13" s="21"/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2.6" customHeight="1" x14ac:dyDescent="0.25">
      <c r="A16" s="25">
        <v>4</v>
      </c>
      <c r="B16" s="90" t="s">
        <v>9</v>
      </c>
      <c r="C16" s="91"/>
      <c r="D16" s="92"/>
      <c r="E16" s="28">
        <f>423532.54+35811.2</f>
        <v>459343.74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8" customHeight="1" thickBot="1" x14ac:dyDescent="0.3">
      <c r="A20" s="5">
        <v>5</v>
      </c>
      <c r="B20" s="118" t="s">
        <v>10</v>
      </c>
      <c r="C20" s="118"/>
      <c r="D20" s="118"/>
      <c r="E20" s="17">
        <v>29591.4</v>
      </c>
    </row>
    <row r="21" spans="1:5" ht="28.15" customHeight="1" thickBot="1" x14ac:dyDescent="0.3">
      <c r="A21" s="24">
        <v>6</v>
      </c>
      <c r="B21" s="105" t="s">
        <v>11</v>
      </c>
      <c r="C21" s="106"/>
      <c r="D21" s="107"/>
      <c r="E21" s="38">
        <v>60680</v>
      </c>
    </row>
    <row r="22" spans="1:5" ht="14.65" customHeight="1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x14ac:dyDescent="0.25">
      <c r="A23" s="23"/>
      <c r="B23" s="40" t="s">
        <v>13</v>
      </c>
      <c r="C23" s="14"/>
      <c r="D23" s="15"/>
      <c r="E23" s="41"/>
    </row>
    <row r="24" spans="1:5" ht="14.65" customHeight="1" x14ac:dyDescent="0.25">
      <c r="A24" s="33"/>
      <c r="B24" s="108" t="s">
        <v>14</v>
      </c>
      <c r="C24" s="108"/>
      <c r="D24" s="108"/>
      <c r="E24" s="13">
        <v>0</v>
      </c>
    </row>
    <row r="25" spans="1:5" x14ac:dyDescent="0.25">
      <c r="A25" s="42"/>
      <c r="B25" s="108" t="s">
        <v>15</v>
      </c>
      <c r="C25" s="108"/>
      <c r="D25" s="108"/>
      <c r="E25" s="13">
        <v>0</v>
      </c>
    </row>
    <row r="26" spans="1:5" ht="14.65" customHeight="1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7" customHeight="1" x14ac:dyDescent="0.25">
      <c r="A28" s="22">
        <v>8</v>
      </c>
      <c r="B28" s="90" t="s">
        <v>18</v>
      </c>
      <c r="C28" s="91"/>
      <c r="D28" s="92"/>
      <c r="E28" s="39">
        <f>SUM(E30:E31)</f>
        <v>42196.2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x14ac:dyDescent="0.25">
      <c r="A30" s="23"/>
      <c r="B30" s="110" t="s">
        <v>19</v>
      </c>
      <c r="C30" s="110"/>
      <c r="D30" s="110"/>
      <c r="E30" s="13">
        <v>10468.200000000001</v>
      </c>
    </row>
    <row r="31" spans="1:5" ht="14.65" customHeight="1" thickBot="1" x14ac:dyDescent="0.3">
      <c r="A31" s="24"/>
      <c r="B31" s="117" t="s">
        <v>20</v>
      </c>
      <c r="C31" s="117"/>
      <c r="D31" s="117"/>
      <c r="E31" s="16">
        <v>31728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53981.4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26950.799999999999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158462.39000000001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42851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137378.45000000001</v>
      </c>
    </row>
    <row r="37" spans="1:6" ht="27" customHeight="1" thickBot="1" x14ac:dyDescent="0.3">
      <c r="A37" s="5">
        <v>14</v>
      </c>
      <c r="B37" s="102" t="s">
        <v>23</v>
      </c>
      <c r="C37" s="103"/>
      <c r="D37" s="104"/>
      <c r="E37" s="19">
        <v>319222.21000000002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22811.26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SUM(E37+E36+E35+E34+E33+E32+E28+E22+E21+E20+E16+E10+E9+E8+E38)</f>
        <v>1942636.4100000001</v>
      </c>
    </row>
  </sheetData>
  <mergeCells count="32">
    <mergeCell ref="B18:D18"/>
    <mergeCell ref="B19:D19"/>
    <mergeCell ref="B21:D21"/>
    <mergeCell ref="B27:D27"/>
    <mergeCell ref="B30:D30"/>
    <mergeCell ref="B20:D20"/>
    <mergeCell ref="B37:D37"/>
    <mergeCell ref="B36:D36"/>
    <mergeCell ref="B22:D22"/>
    <mergeCell ref="B24:D24"/>
    <mergeCell ref="B25:D25"/>
    <mergeCell ref="B26:D26"/>
    <mergeCell ref="B28:D28"/>
    <mergeCell ref="B31:D31"/>
    <mergeCell ref="B33:D33"/>
    <mergeCell ref="B34:D34"/>
    <mergeCell ref="B32:D32"/>
    <mergeCell ref="B35:D35"/>
    <mergeCell ref="B7:D7"/>
    <mergeCell ref="B10:D10"/>
    <mergeCell ref="B15:D15"/>
    <mergeCell ref="B16:D16"/>
    <mergeCell ref="B8:D8"/>
    <mergeCell ref="B9:D9"/>
    <mergeCell ref="B12:D12"/>
    <mergeCell ref="B13:D13"/>
    <mergeCell ref="B14:D14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E12" sqref="E12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6" customWidth="1"/>
    <col min="6" max="6" width="10.7109375" customWidth="1"/>
    <col min="7" max="7" width="10" hidden="1" customWidth="1"/>
    <col min="8" max="8" width="9" hidden="1" customWidth="1"/>
  </cols>
  <sheetData>
    <row r="1" spans="1:8" ht="37.15" customHeight="1" x14ac:dyDescent="0.25">
      <c r="A1" s="87" t="s">
        <v>34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843144.77</v>
      </c>
      <c r="G3">
        <v>803935.59</v>
      </c>
      <c r="H3">
        <v>39209.18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833712.53999999992</v>
      </c>
      <c r="G4">
        <v>794505.53999999992</v>
      </c>
      <c r="H4">
        <v>39207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114619.27000000008</v>
      </c>
      <c r="G5">
        <v>114302.09000000008</v>
      </c>
      <c r="H5">
        <v>317.18</v>
      </c>
    </row>
    <row r="6" spans="1:8" ht="15.75" thickBot="1" x14ac:dyDescent="0.3">
      <c r="A6" s="4"/>
      <c r="B6" s="6"/>
      <c r="C6" s="7"/>
      <c r="D6" s="6"/>
      <c r="E6" s="7"/>
    </row>
    <row r="7" spans="1:8" ht="27" customHeight="1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83604.679999999993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68617.17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45079.96</v>
      </c>
    </row>
    <row r="11" spans="1:8" x14ac:dyDescent="0.25">
      <c r="A11" s="23"/>
      <c r="B11" s="29" t="s">
        <v>8</v>
      </c>
      <c r="C11" s="30"/>
      <c r="D11" s="31"/>
      <c r="E11" s="32">
        <f>E12</f>
        <v>20709.48</v>
      </c>
    </row>
    <row r="12" spans="1:8" s="53" customFormat="1" x14ac:dyDescent="0.25">
      <c r="A12" s="52"/>
      <c r="B12" s="128" t="s">
        <v>162</v>
      </c>
      <c r="C12" s="129"/>
      <c r="D12" s="130"/>
      <c r="E12" s="54">
        <v>20709.48</v>
      </c>
    </row>
    <row r="13" spans="1:8" x14ac:dyDescent="0.25">
      <c r="A13" s="33"/>
      <c r="B13" s="134"/>
      <c r="C13" s="135"/>
      <c r="D13" s="136"/>
      <c r="E13" s="21"/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0.9" customHeight="1" x14ac:dyDescent="0.25">
      <c r="A16" s="25">
        <v>4</v>
      </c>
      <c r="B16" s="90" t="s">
        <v>9</v>
      </c>
      <c r="C16" s="91"/>
      <c r="D16" s="92"/>
      <c r="E16" s="28">
        <f>148348.38+12579.25</f>
        <v>160927.63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34"/>
      <c r="C18" s="137"/>
      <c r="D18" s="138"/>
      <c r="E18" s="21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14654.28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39040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0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0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0</v>
      </c>
    </row>
    <row r="28" spans="1:5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42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42</v>
      </c>
    </row>
    <row r="33" spans="1:5" ht="15.75" thickBot="1" x14ac:dyDescent="0.3">
      <c r="A33" s="24"/>
      <c r="B33" s="117" t="s">
        <v>20</v>
      </c>
      <c r="C33" s="117"/>
      <c r="D33" s="117"/>
      <c r="E33" s="16">
        <v>0</v>
      </c>
    </row>
    <row r="34" spans="1:5" ht="15.75" thickBot="1" x14ac:dyDescent="0.3">
      <c r="A34" s="9">
        <v>9</v>
      </c>
      <c r="B34" s="99" t="s">
        <v>1</v>
      </c>
      <c r="C34" s="100"/>
      <c r="D34" s="101"/>
      <c r="E34" s="17">
        <v>18601.32</v>
      </c>
    </row>
    <row r="35" spans="1:5" ht="15.75" thickBot="1" x14ac:dyDescent="0.3">
      <c r="A35" s="9">
        <v>10</v>
      </c>
      <c r="B35" s="99" t="s">
        <v>2</v>
      </c>
      <c r="C35" s="100"/>
      <c r="D35" s="101"/>
      <c r="E35" s="17">
        <v>10561.8</v>
      </c>
    </row>
    <row r="36" spans="1:5" ht="15.75" thickBot="1" x14ac:dyDescent="0.3">
      <c r="A36" s="9">
        <v>11</v>
      </c>
      <c r="B36" s="99" t="s">
        <v>3</v>
      </c>
      <c r="C36" s="100"/>
      <c r="D36" s="101"/>
      <c r="E36" s="17">
        <v>55662.44</v>
      </c>
    </row>
    <row r="37" spans="1:5" ht="15.75" thickBot="1" x14ac:dyDescent="0.3">
      <c r="A37" s="9">
        <v>12</v>
      </c>
      <c r="B37" s="99" t="s">
        <v>21</v>
      </c>
      <c r="C37" s="100"/>
      <c r="D37" s="101"/>
      <c r="E37" s="17">
        <v>14696.36</v>
      </c>
    </row>
    <row r="38" spans="1:5" ht="15.75" thickBot="1" x14ac:dyDescent="0.3">
      <c r="A38" s="9">
        <v>13</v>
      </c>
      <c r="B38" s="99" t="s">
        <v>22</v>
      </c>
      <c r="C38" s="100"/>
      <c r="D38" s="101"/>
      <c r="E38" s="17">
        <v>48303.46</v>
      </c>
    </row>
    <row r="39" spans="1:5" ht="27.6" customHeight="1" thickBot="1" x14ac:dyDescent="0.3">
      <c r="A39" s="5">
        <v>14</v>
      </c>
      <c r="B39" s="102" t="s">
        <v>23</v>
      </c>
      <c r="C39" s="103"/>
      <c r="D39" s="104"/>
      <c r="E39" s="19">
        <f>84475.07+673.82+654.87</f>
        <v>85803.760000000009</v>
      </c>
    </row>
    <row r="40" spans="1:5" ht="15.75" thickBot="1" x14ac:dyDescent="0.3">
      <c r="A40" s="9">
        <v>15</v>
      </c>
      <c r="B40" s="64" t="s">
        <v>30</v>
      </c>
      <c r="C40" s="65"/>
      <c r="D40" s="65"/>
      <c r="E40" s="66">
        <v>8020.64</v>
      </c>
    </row>
    <row r="41" spans="1:5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653615.50000000012</v>
      </c>
    </row>
  </sheetData>
  <mergeCells count="34">
    <mergeCell ref="B13:D13"/>
    <mergeCell ref="B14:D14"/>
    <mergeCell ref="B18:D18"/>
    <mergeCell ref="B19:D19"/>
    <mergeCell ref="A1:E1"/>
    <mergeCell ref="A2:D2"/>
    <mergeCell ref="B3:D3"/>
    <mergeCell ref="B4:D4"/>
    <mergeCell ref="B5:D5"/>
    <mergeCell ref="B39:D39"/>
    <mergeCell ref="B10:D10"/>
    <mergeCell ref="B15:D15"/>
    <mergeCell ref="B7:D7"/>
    <mergeCell ref="B8:D8"/>
    <mergeCell ref="B9:D9"/>
    <mergeCell ref="B16:D16"/>
    <mergeCell ref="B37:D37"/>
    <mergeCell ref="B23:D23"/>
    <mergeCell ref="B21:D21"/>
    <mergeCell ref="B12:D12"/>
    <mergeCell ref="B20:D20"/>
    <mergeCell ref="B22:D22"/>
    <mergeCell ref="B24:D24"/>
    <mergeCell ref="B28:D28"/>
    <mergeCell ref="B38:D38"/>
    <mergeCell ref="B33:D33"/>
    <mergeCell ref="B36:D36"/>
    <mergeCell ref="B26:D26"/>
    <mergeCell ref="B34:D34"/>
    <mergeCell ref="B35:D35"/>
    <mergeCell ref="B29:D29"/>
    <mergeCell ref="B30:D30"/>
    <mergeCell ref="B32:D32"/>
    <mergeCell ref="B27:D2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E35" sqref="E3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0" hidden="1" customWidth="1"/>
    <col min="8" max="8" width="0" hidden="1" customWidth="1"/>
  </cols>
  <sheetData>
    <row r="1" spans="1:8" ht="36" customHeight="1" x14ac:dyDescent="0.25">
      <c r="A1" s="87" t="s">
        <v>72</v>
      </c>
      <c r="B1" s="87"/>
      <c r="C1" s="87"/>
      <c r="D1" s="87"/>
      <c r="E1" s="87"/>
    </row>
    <row r="2" spans="1:8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857562.67</v>
      </c>
      <c r="G3">
        <v>845862.67</v>
      </c>
      <c r="H3">
        <v>11700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769854.34000000008</v>
      </c>
      <c r="G4">
        <v>758154.34000000008</v>
      </c>
      <c r="H4">
        <v>11700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325584.93999999994</v>
      </c>
      <c r="G5">
        <v>325584.93999999994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15" customHeight="1" thickBot="1" x14ac:dyDescent="0.3">
      <c r="A8" s="5">
        <v>1</v>
      </c>
      <c r="B8" s="93" t="s">
        <v>5</v>
      </c>
      <c r="C8" s="94"/>
      <c r="D8" s="95"/>
      <c r="E8" s="10">
        <v>85108.45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69853.490000000005</v>
      </c>
    </row>
    <row r="10" spans="1:8" ht="43.15" customHeight="1" x14ac:dyDescent="0.25">
      <c r="A10" s="22">
        <v>3</v>
      </c>
      <c r="B10" s="90" t="s">
        <v>7</v>
      </c>
      <c r="C10" s="91"/>
      <c r="D10" s="92"/>
      <c r="E10" s="28">
        <v>87023.26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59769.070000000007</v>
      </c>
    </row>
    <row r="12" spans="1:8" x14ac:dyDescent="0.25">
      <c r="A12" s="33"/>
      <c r="B12" s="128" t="s">
        <v>115</v>
      </c>
      <c r="C12" s="145"/>
      <c r="D12" s="146"/>
      <c r="E12" s="21">
        <v>6337.81</v>
      </c>
    </row>
    <row r="13" spans="1:8" x14ac:dyDescent="0.25">
      <c r="A13" s="33"/>
      <c r="B13" s="142" t="s">
        <v>120</v>
      </c>
      <c r="C13" s="143"/>
      <c r="D13" s="144"/>
      <c r="E13" s="34">
        <v>7788.46</v>
      </c>
    </row>
    <row r="14" spans="1:8" ht="15.75" thickBot="1" x14ac:dyDescent="0.3">
      <c r="A14" s="35"/>
      <c r="B14" s="147" t="s">
        <v>162</v>
      </c>
      <c r="C14" s="148"/>
      <c r="D14" s="149"/>
      <c r="E14" s="47">
        <v>45642.8</v>
      </c>
    </row>
    <row r="15" spans="1:8" ht="40.15" customHeight="1" x14ac:dyDescent="0.25">
      <c r="A15" s="25">
        <v>4</v>
      </c>
      <c r="B15" s="90" t="s">
        <v>9</v>
      </c>
      <c r="C15" s="91"/>
      <c r="D15" s="92"/>
      <c r="E15" s="28">
        <f>152652.21+12805.87</f>
        <v>165458.07999999999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14253.84</v>
      </c>
    </row>
    <row r="19" spans="1:5" ht="27.6" customHeight="1" thickBot="1" x14ac:dyDescent="0.3">
      <c r="A19" s="24">
        <v>6</v>
      </c>
      <c r="B19" s="105" t="s">
        <v>11</v>
      </c>
      <c r="C19" s="106"/>
      <c r="D19" s="107"/>
      <c r="E19" s="38">
        <v>40120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0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0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0</v>
      </c>
    </row>
    <row r="24" spans="1:5" x14ac:dyDescent="0.25">
      <c r="A24" s="26"/>
      <c r="B24" s="114" t="s">
        <v>16</v>
      </c>
      <c r="C24" s="115"/>
      <c r="D24" s="116"/>
      <c r="E24" s="13">
        <v>0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.6" customHeight="1" x14ac:dyDescent="0.25">
      <c r="A26" s="22">
        <v>8</v>
      </c>
      <c r="B26" s="90" t="s">
        <v>18</v>
      </c>
      <c r="C26" s="91"/>
      <c r="D26" s="92"/>
      <c r="E26" s="39">
        <f>SUM(E28:E29)</f>
        <v>3873.6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ht="14.65" customHeight="1" x14ac:dyDescent="0.25">
      <c r="A28" s="23"/>
      <c r="B28" s="110" t="s">
        <v>19</v>
      </c>
      <c r="C28" s="110"/>
      <c r="D28" s="110"/>
      <c r="E28" s="13">
        <v>3873.6</v>
      </c>
    </row>
    <row r="29" spans="1:5" ht="15.75" thickBot="1" x14ac:dyDescent="0.3">
      <c r="A29" s="24"/>
      <c r="B29" s="117" t="s">
        <v>20</v>
      </c>
      <c r="C29" s="117"/>
      <c r="D29" s="117"/>
      <c r="E29" s="16">
        <v>0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19522.919999999998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10926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56665.34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14023.96</v>
      </c>
    </row>
    <row r="34" spans="1:6" ht="15.75" thickBot="1" x14ac:dyDescent="0.3">
      <c r="A34" s="9">
        <v>13</v>
      </c>
      <c r="B34" s="99" t="s">
        <v>22</v>
      </c>
      <c r="C34" s="100"/>
      <c r="D34" s="101"/>
      <c r="E34" s="17">
        <v>49241.61</v>
      </c>
    </row>
    <row r="35" spans="1:6" ht="28.15" customHeight="1" thickBot="1" x14ac:dyDescent="0.3">
      <c r="A35" s="5">
        <v>14</v>
      </c>
      <c r="B35" s="102" t="s">
        <v>23</v>
      </c>
      <c r="C35" s="103"/>
      <c r="D35" s="104"/>
      <c r="E35" s="19">
        <f>10461.88+770.51+748.85</f>
        <v>11981.24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8176.42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636228.21</v>
      </c>
    </row>
  </sheetData>
  <mergeCells count="30">
    <mergeCell ref="B13:D13"/>
    <mergeCell ref="B12:D12"/>
    <mergeCell ref="B18:D18"/>
    <mergeCell ref="B17:D17"/>
    <mergeCell ref="B14:D14"/>
    <mergeCell ref="B15:D15"/>
    <mergeCell ref="B34:D34"/>
    <mergeCell ref="B35:D35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  <mergeCell ref="A1:E1"/>
    <mergeCell ref="A2:D2"/>
    <mergeCell ref="B7:D7"/>
    <mergeCell ref="B10:D10"/>
    <mergeCell ref="B8:D8"/>
    <mergeCell ref="B9:D9"/>
    <mergeCell ref="B3:D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2" zoomScaleNormal="100" workbookViewId="0">
      <selection activeCell="E35" sqref="E35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7" width="11" hidden="1" customWidth="1"/>
    <col min="8" max="8" width="0" hidden="1" customWidth="1"/>
  </cols>
  <sheetData>
    <row r="1" spans="1:8" ht="36" customHeight="1" x14ac:dyDescent="0.25">
      <c r="A1" s="87" t="s">
        <v>73</v>
      </c>
      <c r="B1" s="87"/>
      <c r="C1" s="87"/>
      <c r="D1" s="87"/>
      <c r="E1" s="87"/>
    </row>
    <row r="2" spans="1:8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1160388.98</v>
      </c>
      <c r="G3">
        <v>1148448.98</v>
      </c>
      <c r="H3">
        <v>11940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1110292.0499999998</v>
      </c>
      <c r="G4">
        <v>1098352.0499999998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388440.20000000019</v>
      </c>
      <c r="G5">
        <v>388440.20000000019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116380.78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95198.58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507436.16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473624.88</v>
      </c>
    </row>
    <row r="12" spans="1:8" x14ac:dyDescent="0.25">
      <c r="A12" s="33"/>
      <c r="B12" s="142" t="s">
        <v>85</v>
      </c>
      <c r="C12" s="143"/>
      <c r="D12" s="144"/>
      <c r="E12" s="34">
        <v>360628.44</v>
      </c>
    </row>
    <row r="13" spans="1:8" x14ac:dyDescent="0.25">
      <c r="A13" s="33"/>
      <c r="B13" s="128" t="s">
        <v>167</v>
      </c>
      <c r="C13" s="145"/>
      <c r="D13" s="146"/>
      <c r="E13" s="21">
        <v>57241.85</v>
      </c>
    </row>
    <row r="14" spans="1:8" ht="15.75" thickBot="1" x14ac:dyDescent="0.3">
      <c r="A14" s="35"/>
      <c r="B14" s="147" t="s">
        <v>162</v>
      </c>
      <c r="C14" s="148"/>
      <c r="D14" s="149"/>
      <c r="E14" s="47">
        <v>55754.59</v>
      </c>
    </row>
    <row r="15" spans="1:8" ht="40.9" customHeight="1" x14ac:dyDescent="0.25">
      <c r="A15" s="25">
        <v>4</v>
      </c>
      <c r="B15" s="90" t="s">
        <v>9</v>
      </c>
      <c r="C15" s="91"/>
      <c r="D15" s="92"/>
      <c r="E15" s="28">
        <f>205663.91+17452.28</f>
        <v>223116.19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ht="15.75" thickBot="1" x14ac:dyDescent="0.3">
      <c r="A17" s="37"/>
      <c r="B17" s="119"/>
      <c r="C17" s="120"/>
      <c r="D17" s="121"/>
      <c r="E17" s="18"/>
    </row>
    <row r="18" spans="1:5" ht="15.75" thickBot="1" x14ac:dyDescent="0.3">
      <c r="A18" s="5">
        <v>5</v>
      </c>
      <c r="B18" s="118" t="s">
        <v>10</v>
      </c>
      <c r="C18" s="118"/>
      <c r="D18" s="118"/>
      <c r="E18" s="17">
        <v>19743.240000000002</v>
      </c>
    </row>
    <row r="19" spans="1:5" ht="28.15" customHeight="1" thickBot="1" x14ac:dyDescent="0.3">
      <c r="A19" s="24">
        <v>6</v>
      </c>
      <c r="B19" s="105" t="s">
        <v>11</v>
      </c>
      <c r="C19" s="106"/>
      <c r="D19" s="107"/>
      <c r="E19" s="38">
        <v>43200</v>
      </c>
    </row>
    <row r="20" spans="1:5" x14ac:dyDescent="0.25">
      <c r="A20" s="22">
        <v>7</v>
      </c>
      <c r="B20" s="111" t="s">
        <v>12</v>
      </c>
      <c r="C20" s="112"/>
      <c r="D20" s="113"/>
      <c r="E20" s="39">
        <f>SUM(E22:E25)</f>
        <v>0</v>
      </c>
    </row>
    <row r="21" spans="1:5" ht="14.65" customHeight="1" x14ac:dyDescent="0.25">
      <c r="A21" s="23"/>
      <c r="B21" s="40" t="s">
        <v>13</v>
      </c>
      <c r="C21" s="14"/>
      <c r="D21" s="15"/>
      <c r="E21" s="41"/>
    </row>
    <row r="22" spans="1:5" x14ac:dyDescent="0.25">
      <c r="A22" s="33"/>
      <c r="B22" s="108" t="s">
        <v>14</v>
      </c>
      <c r="C22" s="108"/>
      <c r="D22" s="108"/>
      <c r="E22" s="13">
        <v>0</v>
      </c>
    </row>
    <row r="23" spans="1:5" ht="14.65" customHeight="1" x14ac:dyDescent="0.25">
      <c r="A23" s="42"/>
      <c r="B23" s="108" t="s">
        <v>15</v>
      </c>
      <c r="C23" s="108"/>
      <c r="D23" s="108"/>
      <c r="E23" s="13">
        <v>0</v>
      </c>
    </row>
    <row r="24" spans="1:5" x14ac:dyDescent="0.25">
      <c r="A24" s="26"/>
      <c r="B24" s="114" t="s">
        <v>16</v>
      </c>
      <c r="C24" s="115"/>
      <c r="D24" s="116"/>
      <c r="E24" s="13">
        <v>0</v>
      </c>
    </row>
    <row r="25" spans="1:5" ht="15.75" thickBot="1" x14ac:dyDescent="0.3">
      <c r="A25" s="43"/>
      <c r="B25" s="109" t="s">
        <v>17</v>
      </c>
      <c r="C25" s="109"/>
      <c r="D25" s="109"/>
      <c r="E25" s="16">
        <v>0</v>
      </c>
    </row>
    <row r="26" spans="1:5" ht="27" customHeight="1" x14ac:dyDescent="0.25">
      <c r="A26" s="22">
        <v>8</v>
      </c>
      <c r="B26" s="90" t="s">
        <v>18</v>
      </c>
      <c r="C26" s="91"/>
      <c r="D26" s="92"/>
      <c r="E26" s="39">
        <f>SUM(E28:E29)</f>
        <v>18456</v>
      </c>
    </row>
    <row r="27" spans="1:5" x14ac:dyDescent="0.25">
      <c r="A27" s="23"/>
      <c r="B27" s="40" t="s">
        <v>13</v>
      </c>
      <c r="C27" s="11"/>
      <c r="D27" s="12"/>
      <c r="E27" s="41"/>
    </row>
    <row r="28" spans="1:5" ht="14.65" customHeight="1" x14ac:dyDescent="0.25">
      <c r="A28" s="23"/>
      <c r="B28" s="110" t="s">
        <v>19</v>
      </c>
      <c r="C28" s="110"/>
      <c r="D28" s="110"/>
      <c r="E28" s="13">
        <v>4596</v>
      </c>
    </row>
    <row r="29" spans="1:5" ht="15.75" thickBot="1" x14ac:dyDescent="0.3">
      <c r="A29" s="24"/>
      <c r="B29" s="117" t="s">
        <v>20</v>
      </c>
      <c r="C29" s="117"/>
      <c r="D29" s="117"/>
      <c r="E29" s="16">
        <v>13860</v>
      </c>
    </row>
    <row r="30" spans="1:5" ht="15.75" thickBot="1" x14ac:dyDescent="0.3">
      <c r="A30" s="9">
        <v>9</v>
      </c>
      <c r="B30" s="99" t="s">
        <v>1</v>
      </c>
      <c r="C30" s="100"/>
      <c r="D30" s="101"/>
      <c r="E30" s="17">
        <v>26569.56</v>
      </c>
    </row>
    <row r="31" spans="1:5" ht="15.75" thickBot="1" x14ac:dyDescent="0.3">
      <c r="A31" s="9">
        <v>10</v>
      </c>
      <c r="B31" s="99" t="s">
        <v>2</v>
      </c>
      <c r="C31" s="100"/>
      <c r="D31" s="101"/>
      <c r="E31" s="17">
        <v>14568</v>
      </c>
    </row>
    <row r="32" spans="1:5" ht="15.75" thickBot="1" x14ac:dyDescent="0.3">
      <c r="A32" s="9">
        <v>11</v>
      </c>
      <c r="B32" s="99" t="s">
        <v>3</v>
      </c>
      <c r="C32" s="100"/>
      <c r="D32" s="101"/>
      <c r="E32" s="17">
        <v>77225.36</v>
      </c>
    </row>
    <row r="33" spans="1:6" ht="15.75" thickBot="1" x14ac:dyDescent="0.3">
      <c r="A33" s="9">
        <v>12</v>
      </c>
      <c r="B33" s="99" t="s">
        <v>21</v>
      </c>
      <c r="C33" s="100"/>
      <c r="D33" s="101"/>
      <c r="E33" s="17">
        <v>20316.759999999998</v>
      </c>
    </row>
    <row r="34" spans="1:6" ht="15.75" thickBot="1" x14ac:dyDescent="0.3">
      <c r="A34" s="9"/>
      <c r="B34" s="99" t="s">
        <v>22</v>
      </c>
      <c r="C34" s="100"/>
      <c r="D34" s="101"/>
      <c r="E34" s="17">
        <v>67015.039999999994</v>
      </c>
    </row>
    <row r="35" spans="1:6" ht="27" customHeight="1" thickBot="1" x14ac:dyDescent="0.3">
      <c r="A35" s="5">
        <v>14</v>
      </c>
      <c r="B35" s="102" t="s">
        <v>23</v>
      </c>
      <c r="C35" s="103"/>
      <c r="D35" s="104"/>
      <c r="E35" s="19">
        <f>13680.92+2853.69+651.86</f>
        <v>17186.47</v>
      </c>
      <c r="F35" s="46"/>
    </row>
    <row r="36" spans="1:6" ht="15.75" thickBot="1" x14ac:dyDescent="0.3">
      <c r="A36" s="9">
        <v>15</v>
      </c>
      <c r="B36" s="64" t="s">
        <v>30</v>
      </c>
      <c r="C36" s="65"/>
      <c r="D36" s="65"/>
      <c r="E36" s="66">
        <v>11127.64</v>
      </c>
      <c r="F36" s="46"/>
    </row>
    <row r="37" spans="1:6" ht="15.75" thickBot="1" x14ac:dyDescent="0.3">
      <c r="A37" s="5">
        <v>16</v>
      </c>
      <c r="B37" s="44" t="s">
        <v>24</v>
      </c>
      <c r="C37" s="45"/>
      <c r="D37" s="45"/>
      <c r="E37" s="8">
        <f>SUM(E35+E34+E33+E32+E31+E30+E26+E20+E19+E18+E15+E10+E9+E8+E36)</f>
        <v>1257539.78</v>
      </c>
    </row>
  </sheetData>
  <mergeCells count="30">
    <mergeCell ref="B12:D12"/>
    <mergeCell ref="B18:D18"/>
    <mergeCell ref="B17:D17"/>
    <mergeCell ref="B14:D14"/>
    <mergeCell ref="B15:D15"/>
    <mergeCell ref="B13:D13"/>
    <mergeCell ref="B34:D34"/>
    <mergeCell ref="B35:D35"/>
    <mergeCell ref="B33:D33"/>
    <mergeCell ref="B19:D19"/>
    <mergeCell ref="B22:D22"/>
    <mergeCell ref="B23:D23"/>
    <mergeCell ref="B25:D25"/>
    <mergeCell ref="B26:D26"/>
    <mergeCell ref="B28:D28"/>
    <mergeCell ref="B30:D30"/>
    <mergeCell ref="B31:D31"/>
    <mergeCell ref="B20:D20"/>
    <mergeCell ref="B24:D24"/>
    <mergeCell ref="B29:D29"/>
    <mergeCell ref="B32:D32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3" zoomScaleNormal="100" workbookViewId="0">
      <selection activeCell="E34" sqref="E3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1" hidden="1" customWidth="1"/>
    <col min="8" max="8" width="0" hidden="1" customWidth="1"/>
  </cols>
  <sheetData>
    <row r="1" spans="1:8" ht="34.9" customHeight="1" x14ac:dyDescent="0.25">
      <c r="A1" s="87" t="s">
        <v>74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1258107.75</v>
      </c>
      <c r="G3">
        <v>1138697.75</v>
      </c>
      <c r="H3">
        <v>119410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1099290.05</v>
      </c>
      <c r="G4">
        <v>1087350.05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276599.05000000005</v>
      </c>
      <c r="G5">
        <v>276599.05000000005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114432.5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93962.23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105665.89</v>
      </c>
    </row>
    <row r="11" spans="1:8" x14ac:dyDescent="0.25">
      <c r="A11" s="23"/>
      <c r="B11" s="29" t="s">
        <v>8</v>
      </c>
      <c r="C11" s="30"/>
      <c r="D11" s="31"/>
      <c r="E11" s="32">
        <f>E12</f>
        <v>72293.69</v>
      </c>
    </row>
    <row r="12" spans="1:8" x14ac:dyDescent="0.25">
      <c r="A12" s="33"/>
      <c r="B12" s="128" t="s">
        <v>162</v>
      </c>
      <c r="C12" s="145"/>
      <c r="D12" s="146"/>
      <c r="E12" s="34">
        <v>72293.69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15" customHeight="1" x14ac:dyDescent="0.25">
      <c r="A14" s="25">
        <v>4</v>
      </c>
      <c r="B14" s="90" t="s">
        <v>9</v>
      </c>
      <c r="C14" s="91"/>
      <c r="D14" s="92"/>
      <c r="E14" s="28">
        <f>204794.88+17225.64</f>
        <v>222020.52000000002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19236.61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43200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f>SUM(E21:E24)</f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" customHeight="1" x14ac:dyDescent="0.25">
      <c r="A25" s="22">
        <v>8</v>
      </c>
      <c r="B25" s="90" t="s">
        <v>18</v>
      </c>
      <c r="C25" s="91"/>
      <c r="D25" s="92"/>
      <c r="E25" s="39">
        <f>SUM(E27:E28)</f>
        <v>4724.3999999999996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4724.3999999999996</v>
      </c>
    </row>
    <row r="28" spans="1:5" ht="15.75" thickBot="1" x14ac:dyDescent="0.3">
      <c r="A28" s="24"/>
      <c r="B28" s="117" t="s">
        <v>20</v>
      </c>
      <c r="C28" s="117"/>
      <c r="D28" s="117"/>
      <c r="E28" s="16">
        <v>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26302.799999999999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14568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76222.429999999993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20113.25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66341.929999999993</v>
      </c>
      <c r="F33" s="46"/>
    </row>
    <row r="34" spans="1:6" ht="27.6" customHeight="1" thickBot="1" x14ac:dyDescent="0.3">
      <c r="A34" s="5">
        <v>14</v>
      </c>
      <c r="B34" s="102" t="s">
        <v>23</v>
      </c>
      <c r="C34" s="103"/>
      <c r="D34" s="104"/>
      <c r="E34" s="19">
        <f>13973.56+1033.3+1004.24</f>
        <v>16011.099999999999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11015.87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833817.52999999991</v>
      </c>
    </row>
  </sheetData>
  <mergeCells count="29">
    <mergeCell ref="B12:D12"/>
    <mergeCell ref="B17:D17"/>
    <mergeCell ref="B16:D16"/>
    <mergeCell ref="B13:D13"/>
    <mergeCell ref="B14:D14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9" workbookViewId="0">
      <selection activeCell="E37" sqref="E37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7" width="10" hidden="1" customWidth="1"/>
    <col min="8" max="8" width="0" hidden="1" customWidth="1"/>
  </cols>
  <sheetData>
    <row r="1" spans="1:8" ht="35.450000000000003" customHeight="1" x14ac:dyDescent="0.25">
      <c r="A1" s="87" t="s">
        <v>75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439684.68</v>
      </c>
      <c r="G3">
        <v>432100.68</v>
      </c>
      <c r="H3">
        <v>7584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436431.55</v>
      </c>
      <c r="G4">
        <v>428847.55</v>
      </c>
      <c r="H4">
        <v>7584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195754.26000000007</v>
      </c>
      <c r="G5">
        <v>195754.26000000007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43754.080000000002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35854.01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160627.49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145999.39000000001</v>
      </c>
    </row>
    <row r="12" spans="1:8" x14ac:dyDescent="0.25">
      <c r="A12" s="33"/>
      <c r="B12" s="83" t="s">
        <v>96</v>
      </c>
      <c r="C12" s="84"/>
      <c r="D12" s="85"/>
      <c r="E12" s="21">
        <v>128546.44</v>
      </c>
    </row>
    <row r="13" spans="1:8" ht="15.75" thickBot="1" x14ac:dyDescent="0.3">
      <c r="A13" s="35"/>
      <c r="B13" s="147" t="s">
        <v>162</v>
      </c>
      <c r="C13" s="148"/>
      <c r="D13" s="149"/>
      <c r="E13" s="47">
        <v>17452.95</v>
      </c>
    </row>
    <row r="14" spans="1:8" ht="40.15" customHeight="1" x14ac:dyDescent="0.25">
      <c r="A14" s="25">
        <v>4</v>
      </c>
      <c r="B14" s="90" t="s">
        <v>9</v>
      </c>
      <c r="C14" s="91"/>
      <c r="D14" s="92"/>
      <c r="E14" s="28">
        <f>78582.06+6572.95</f>
        <v>85155.01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x14ac:dyDescent="0.25">
      <c r="A16" s="33"/>
      <c r="B16" s="134"/>
      <c r="C16" s="137"/>
      <c r="D16" s="138"/>
      <c r="E16" s="21"/>
    </row>
    <row r="17" spans="1:5" x14ac:dyDescent="0.25">
      <c r="A17" s="33"/>
      <c r="B17" s="134"/>
      <c r="C17" s="135"/>
      <c r="D17" s="136"/>
      <c r="E17" s="21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8787.84</v>
      </c>
    </row>
    <row r="21" spans="1:5" ht="26.65" customHeight="1" thickBot="1" x14ac:dyDescent="0.3">
      <c r="A21" s="24">
        <v>6</v>
      </c>
      <c r="B21" s="105" t="s">
        <v>11</v>
      </c>
      <c r="C21" s="106"/>
      <c r="D21" s="107"/>
      <c r="E21" s="38">
        <v>32160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0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5.9" customHeight="1" x14ac:dyDescent="0.25">
      <c r="A28" s="22">
        <v>8</v>
      </c>
      <c r="B28" s="90" t="s">
        <v>18</v>
      </c>
      <c r="C28" s="91"/>
      <c r="D28" s="92"/>
      <c r="E28" s="39">
        <f>SUM(E30:E31)</f>
        <v>4240.2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2122.1999999999998</v>
      </c>
    </row>
    <row r="31" spans="1:5" ht="15.75" thickBot="1" x14ac:dyDescent="0.3">
      <c r="A31" s="24"/>
      <c r="B31" s="117" t="s">
        <v>20</v>
      </c>
      <c r="C31" s="117"/>
      <c r="D31" s="117"/>
      <c r="E31" s="16">
        <v>2118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9990.48</v>
      </c>
    </row>
    <row r="33" spans="1:6" ht="15.75" thickBot="1" x14ac:dyDescent="0.3">
      <c r="A33" s="9">
        <v>10</v>
      </c>
      <c r="B33" s="99" t="s">
        <v>2</v>
      </c>
      <c r="C33" s="100"/>
      <c r="D33" s="101"/>
      <c r="E33" s="17">
        <v>5827.2</v>
      </c>
    </row>
    <row r="34" spans="1:6" ht="15.75" thickBot="1" x14ac:dyDescent="0.3">
      <c r="A34" s="9">
        <v>11</v>
      </c>
      <c r="B34" s="99" t="s">
        <v>3</v>
      </c>
      <c r="C34" s="100"/>
      <c r="D34" s="101"/>
      <c r="E34" s="17">
        <v>29084.880000000001</v>
      </c>
    </row>
    <row r="35" spans="1:6" ht="15.75" thickBot="1" x14ac:dyDescent="0.3">
      <c r="A35" s="9">
        <v>12</v>
      </c>
      <c r="B35" s="99" t="s">
        <v>21</v>
      </c>
      <c r="C35" s="100"/>
      <c r="D35" s="101"/>
      <c r="E35" s="17">
        <v>7932.6</v>
      </c>
    </row>
    <row r="36" spans="1:6" ht="15.75" thickBot="1" x14ac:dyDescent="0.3">
      <c r="A36" s="9">
        <v>13</v>
      </c>
      <c r="B36" s="99" t="s">
        <v>22</v>
      </c>
      <c r="C36" s="100"/>
      <c r="D36" s="101"/>
      <c r="E36" s="17">
        <v>25198.57</v>
      </c>
    </row>
    <row r="37" spans="1:6" ht="27.6" customHeight="1" thickBot="1" x14ac:dyDescent="0.3">
      <c r="A37" s="5">
        <v>14</v>
      </c>
      <c r="B37" s="102" t="s">
        <v>23</v>
      </c>
      <c r="C37" s="103"/>
      <c r="D37" s="104"/>
      <c r="E37" s="19">
        <f>66776.69+366.06+355.76</f>
        <v>67498.509999999995</v>
      </c>
      <c r="F37" s="46"/>
    </row>
    <row r="38" spans="1:6" ht="15.75" thickBot="1" x14ac:dyDescent="0.3">
      <c r="A38" s="9">
        <v>15</v>
      </c>
      <c r="B38" s="64" t="s">
        <v>30</v>
      </c>
      <c r="C38" s="65"/>
      <c r="D38" s="65"/>
      <c r="E38" s="66">
        <v>4184.1400000000003</v>
      </c>
      <c r="F38" s="46"/>
    </row>
    <row r="39" spans="1:6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SUM(E37+E36+E35+E34+E33+E32+E28+E22+E21+E20+E14+E10+E9+E8+E38)</f>
        <v>520295.01000000007</v>
      </c>
    </row>
  </sheetData>
  <mergeCells count="31">
    <mergeCell ref="B13:D13"/>
    <mergeCell ref="B14:D14"/>
    <mergeCell ref="B3:D3"/>
    <mergeCell ref="B4:D4"/>
    <mergeCell ref="B5:D5"/>
    <mergeCell ref="B7:D7"/>
    <mergeCell ref="B10:D10"/>
    <mergeCell ref="B8:D8"/>
    <mergeCell ref="B9:D9"/>
    <mergeCell ref="B34:D34"/>
    <mergeCell ref="B16:D16"/>
    <mergeCell ref="B17:D17"/>
    <mergeCell ref="B18:D18"/>
    <mergeCell ref="B20:D20"/>
    <mergeCell ref="B19:D19"/>
    <mergeCell ref="A1:E1"/>
    <mergeCell ref="A2:D2"/>
    <mergeCell ref="B36:D36"/>
    <mergeCell ref="B37:D37"/>
    <mergeCell ref="B35:D35"/>
    <mergeCell ref="B21:D21"/>
    <mergeCell ref="B24:D24"/>
    <mergeCell ref="B25:D25"/>
    <mergeCell ref="B27:D27"/>
    <mergeCell ref="B28:D28"/>
    <mergeCell ref="B30:D30"/>
    <mergeCell ref="B32:D32"/>
    <mergeCell ref="B33:D33"/>
    <mergeCell ref="B22:D22"/>
    <mergeCell ref="B26:D26"/>
    <mergeCell ref="B31:D3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E33" sqref="E3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7" width="10" hidden="1" customWidth="1"/>
    <col min="8" max="8" width="0" hidden="1" customWidth="1"/>
  </cols>
  <sheetData>
    <row r="1" spans="1:8" ht="35.25" customHeight="1" x14ac:dyDescent="0.25">
      <c r="A1" s="87" t="s">
        <v>76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429193.26</v>
      </c>
      <c r="G3">
        <v>421609.26</v>
      </c>
      <c r="H3">
        <v>7584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418151.17</v>
      </c>
      <c r="G4">
        <v>410567.17</v>
      </c>
      <c r="H4">
        <v>7584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93388.840000000026</v>
      </c>
      <c r="G5">
        <v>93388.840000000026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42250.29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34617.64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19490.810000000001</v>
      </c>
    </row>
    <row r="11" spans="1:8" x14ac:dyDescent="0.25">
      <c r="A11" s="23"/>
      <c r="B11" s="29" t="s">
        <v>8</v>
      </c>
      <c r="C11" s="30"/>
      <c r="D11" s="31"/>
      <c r="E11" s="32">
        <f>E12</f>
        <v>7195.76</v>
      </c>
    </row>
    <row r="12" spans="1:8" ht="15.75" thickBot="1" x14ac:dyDescent="0.3">
      <c r="A12" s="33"/>
      <c r="B12" s="147" t="s">
        <v>162</v>
      </c>
      <c r="C12" s="148"/>
      <c r="D12" s="149"/>
      <c r="E12" s="21">
        <v>7195.76</v>
      </c>
    </row>
    <row r="13" spans="1:8" ht="40.15" customHeight="1" x14ac:dyDescent="0.25">
      <c r="A13" s="25">
        <v>4</v>
      </c>
      <c r="B13" s="90" t="s">
        <v>9</v>
      </c>
      <c r="C13" s="91"/>
      <c r="D13" s="92"/>
      <c r="E13" s="28">
        <f>78797.6+6346.31</f>
        <v>85143.91</v>
      </c>
    </row>
    <row r="14" spans="1:8" x14ac:dyDescent="0.25">
      <c r="A14" s="23"/>
      <c r="B14" s="29" t="s">
        <v>8</v>
      </c>
      <c r="C14" s="30"/>
      <c r="D14" s="31"/>
      <c r="E14" s="32"/>
    </row>
    <row r="15" spans="1:8" ht="15.75" thickBot="1" x14ac:dyDescent="0.3">
      <c r="A15" s="37"/>
      <c r="B15" s="119"/>
      <c r="C15" s="120"/>
      <c r="D15" s="121"/>
      <c r="E15" s="18"/>
    </row>
    <row r="16" spans="1:8" ht="15.75" thickBot="1" x14ac:dyDescent="0.3">
      <c r="A16" s="5">
        <v>5</v>
      </c>
      <c r="B16" s="118" t="s">
        <v>10</v>
      </c>
      <c r="C16" s="118"/>
      <c r="D16" s="118"/>
      <c r="E16" s="17">
        <v>9047.0400000000009</v>
      </c>
    </row>
    <row r="17" spans="1:5" ht="27" customHeight="1" thickBot="1" x14ac:dyDescent="0.3">
      <c r="A17" s="24">
        <v>6</v>
      </c>
      <c r="B17" s="105" t="s">
        <v>11</v>
      </c>
      <c r="C17" s="106"/>
      <c r="D17" s="107"/>
      <c r="E17" s="38">
        <v>41420</v>
      </c>
    </row>
    <row r="18" spans="1:5" x14ac:dyDescent="0.25">
      <c r="A18" s="22">
        <v>7</v>
      </c>
      <c r="B18" s="111" t="s">
        <v>12</v>
      </c>
      <c r="C18" s="112"/>
      <c r="D18" s="113"/>
      <c r="E18" s="39">
        <f>SUM(E20:E23)</f>
        <v>0</v>
      </c>
    </row>
    <row r="19" spans="1:5" ht="14.65" customHeight="1" x14ac:dyDescent="0.25">
      <c r="A19" s="23"/>
      <c r="B19" s="40" t="s">
        <v>13</v>
      </c>
      <c r="C19" s="14"/>
      <c r="D19" s="15"/>
      <c r="E19" s="41"/>
    </row>
    <row r="20" spans="1:5" x14ac:dyDescent="0.25">
      <c r="A20" s="33"/>
      <c r="B20" s="108" t="s">
        <v>14</v>
      </c>
      <c r="C20" s="108"/>
      <c r="D20" s="108"/>
      <c r="E20" s="13">
        <v>0</v>
      </c>
    </row>
    <row r="21" spans="1:5" ht="14.65" customHeight="1" x14ac:dyDescent="0.25">
      <c r="A21" s="42"/>
      <c r="B21" s="108" t="s">
        <v>15</v>
      </c>
      <c r="C21" s="108"/>
      <c r="D21" s="108"/>
      <c r="E21" s="13">
        <v>0</v>
      </c>
    </row>
    <row r="22" spans="1:5" x14ac:dyDescent="0.25">
      <c r="A22" s="26"/>
      <c r="B22" s="114" t="s">
        <v>16</v>
      </c>
      <c r="C22" s="115"/>
      <c r="D22" s="116"/>
      <c r="E22" s="13">
        <v>0</v>
      </c>
    </row>
    <row r="23" spans="1:5" ht="15.75" thickBot="1" x14ac:dyDescent="0.3">
      <c r="A23" s="43"/>
      <c r="B23" s="109" t="s">
        <v>17</v>
      </c>
      <c r="C23" s="109"/>
      <c r="D23" s="109"/>
      <c r="E23" s="16">
        <v>0</v>
      </c>
    </row>
    <row r="24" spans="1:5" ht="26.65" customHeight="1" x14ac:dyDescent="0.25">
      <c r="A24" s="22">
        <v>8</v>
      </c>
      <c r="B24" s="90" t="s">
        <v>18</v>
      </c>
      <c r="C24" s="91"/>
      <c r="D24" s="92"/>
      <c r="E24" s="39">
        <f>SUM(E26:E27)</f>
        <v>1932</v>
      </c>
    </row>
    <row r="25" spans="1:5" x14ac:dyDescent="0.25">
      <c r="A25" s="23"/>
      <c r="B25" s="40" t="s">
        <v>13</v>
      </c>
      <c r="C25" s="11"/>
      <c r="D25" s="12"/>
      <c r="E25" s="41"/>
    </row>
    <row r="26" spans="1:5" ht="14.65" customHeight="1" x14ac:dyDescent="0.25">
      <c r="A26" s="23"/>
      <c r="B26" s="110" t="s">
        <v>19</v>
      </c>
      <c r="C26" s="110"/>
      <c r="D26" s="110"/>
      <c r="E26" s="13">
        <v>1932</v>
      </c>
    </row>
    <row r="27" spans="1:5" ht="15.75" thickBot="1" x14ac:dyDescent="0.3">
      <c r="A27" s="24"/>
      <c r="B27" s="117" t="s">
        <v>20</v>
      </c>
      <c r="C27" s="117"/>
      <c r="D27" s="117"/>
      <c r="E27" s="16">
        <v>0</v>
      </c>
    </row>
    <row r="28" spans="1:5" ht="15.75" thickBot="1" x14ac:dyDescent="0.3">
      <c r="A28" s="9">
        <v>9</v>
      </c>
      <c r="B28" s="99" t="s">
        <v>1</v>
      </c>
      <c r="C28" s="100"/>
      <c r="D28" s="101"/>
      <c r="E28" s="17">
        <v>9746.4</v>
      </c>
    </row>
    <row r="29" spans="1:5" ht="15.75" thickBot="1" x14ac:dyDescent="0.3">
      <c r="A29" s="9">
        <v>10</v>
      </c>
      <c r="B29" s="99" t="s">
        <v>2</v>
      </c>
      <c r="C29" s="100"/>
      <c r="D29" s="101"/>
      <c r="E29" s="17">
        <v>5827.2</v>
      </c>
    </row>
    <row r="30" spans="1:5" ht="15.75" thickBot="1" x14ac:dyDescent="0.3">
      <c r="A30" s="9">
        <v>11</v>
      </c>
      <c r="B30" s="99" t="s">
        <v>3</v>
      </c>
      <c r="C30" s="100"/>
      <c r="D30" s="101"/>
      <c r="E30" s="17">
        <v>28081.96</v>
      </c>
    </row>
    <row r="31" spans="1:5" ht="15.75" thickBot="1" x14ac:dyDescent="0.3">
      <c r="A31" s="9">
        <v>12</v>
      </c>
      <c r="B31" s="99" t="s">
        <v>21</v>
      </c>
      <c r="C31" s="100"/>
      <c r="D31" s="101"/>
      <c r="E31" s="17">
        <v>7594.46</v>
      </c>
    </row>
    <row r="32" spans="1:5" ht="15.75" thickBot="1" x14ac:dyDescent="0.3">
      <c r="A32" s="9">
        <v>13</v>
      </c>
      <c r="B32" s="99" t="s">
        <v>22</v>
      </c>
      <c r="C32" s="100"/>
      <c r="D32" s="101"/>
      <c r="E32" s="17">
        <v>24582.67</v>
      </c>
    </row>
    <row r="33" spans="1:5" ht="27.6" customHeight="1" thickBot="1" x14ac:dyDescent="0.3">
      <c r="A33" s="5">
        <v>14</v>
      </c>
      <c r="B33" s="102" t="s">
        <v>23</v>
      </c>
      <c r="C33" s="103"/>
      <c r="D33" s="104"/>
      <c r="E33" s="19">
        <f>26647.28+361.66+351.49</f>
        <v>27360.43</v>
      </c>
    </row>
    <row r="34" spans="1:5" ht="15.75" thickBot="1" x14ac:dyDescent="0.3">
      <c r="A34" s="9">
        <v>15</v>
      </c>
      <c r="B34" s="64" t="s">
        <v>30</v>
      </c>
      <c r="C34" s="65"/>
      <c r="D34" s="65"/>
      <c r="E34" s="66">
        <v>4081.88</v>
      </c>
    </row>
    <row r="35" spans="1:5" ht="15.75" thickBot="1" x14ac:dyDescent="0.3">
      <c r="A35" s="5">
        <v>16</v>
      </c>
      <c r="B35" s="44" t="s">
        <v>24</v>
      </c>
      <c r="C35" s="45"/>
      <c r="D35" s="45"/>
      <c r="E35" s="8">
        <f>SUM(E33+E32+E31+E30+E29+E28+E24+E18+E17+E16+E13+E10+E9+E8+E34)</f>
        <v>341176.69</v>
      </c>
    </row>
  </sheetData>
  <mergeCells count="28">
    <mergeCell ref="B16:D16"/>
    <mergeCell ref="B15:D15"/>
    <mergeCell ref="B13:D13"/>
    <mergeCell ref="B9:D9"/>
    <mergeCell ref="B12:D12"/>
    <mergeCell ref="B32:D32"/>
    <mergeCell ref="B33:D33"/>
    <mergeCell ref="B31:D31"/>
    <mergeCell ref="B17:D17"/>
    <mergeCell ref="B20:D20"/>
    <mergeCell ref="B21:D21"/>
    <mergeCell ref="B23:D23"/>
    <mergeCell ref="B24:D24"/>
    <mergeCell ref="B26:D26"/>
    <mergeCell ref="B28:D28"/>
    <mergeCell ref="B29:D29"/>
    <mergeCell ref="B18:D18"/>
    <mergeCell ref="B22:D22"/>
    <mergeCell ref="B27:D27"/>
    <mergeCell ref="B30:D30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workbookViewId="0">
      <selection activeCell="E38" sqref="E38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42578125" customWidth="1"/>
    <col min="7" max="7" width="10" hidden="1" customWidth="1"/>
    <col min="8" max="8" width="0" hidden="1" customWidth="1"/>
  </cols>
  <sheetData>
    <row r="1" spans="1:8" ht="37.15" customHeight="1" x14ac:dyDescent="0.25">
      <c r="A1" s="87" t="s">
        <v>77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430520.02999999997</v>
      </c>
      <c r="G3">
        <v>422936.02999999997</v>
      </c>
      <c r="H3">
        <v>7584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380069.22999999992</v>
      </c>
      <c r="G4">
        <v>372485.22999999992</v>
      </c>
      <c r="H4">
        <v>7584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148678.04000000004</v>
      </c>
      <c r="G5">
        <v>148678.04000000004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15" customHeight="1" thickBot="1" x14ac:dyDescent="0.3">
      <c r="A8" s="5">
        <v>1</v>
      </c>
      <c r="B8" s="93" t="s">
        <v>5</v>
      </c>
      <c r="C8" s="94"/>
      <c r="D8" s="95"/>
      <c r="E8" s="10">
        <v>43002.14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35235.839999999997</v>
      </c>
    </row>
    <row r="10" spans="1:8" ht="43.15" customHeight="1" x14ac:dyDescent="0.25">
      <c r="A10" s="22">
        <v>3</v>
      </c>
      <c r="B10" s="90" t="s">
        <v>7</v>
      </c>
      <c r="C10" s="91"/>
      <c r="D10" s="92"/>
      <c r="E10" s="28">
        <v>613746.18999999994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593887.05000000005</v>
      </c>
    </row>
    <row r="12" spans="1:8" x14ac:dyDescent="0.25">
      <c r="A12" s="33"/>
      <c r="B12" s="55" t="s">
        <v>127</v>
      </c>
      <c r="C12" s="56"/>
      <c r="D12" s="57"/>
      <c r="E12" s="34">
        <v>475783.46</v>
      </c>
    </row>
    <row r="13" spans="1:8" x14ac:dyDescent="0.25">
      <c r="A13" s="33"/>
      <c r="B13" s="142" t="s">
        <v>28</v>
      </c>
      <c r="C13" s="143"/>
      <c r="D13" s="144"/>
      <c r="E13" s="34">
        <v>118103.59</v>
      </c>
    </row>
    <row r="14" spans="1:8" ht="15.75" thickBot="1" x14ac:dyDescent="0.3">
      <c r="A14" s="35"/>
      <c r="B14" s="122"/>
      <c r="C14" s="123"/>
      <c r="D14" s="124"/>
      <c r="E14" s="36"/>
    </row>
    <row r="15" spans="1:8" ht="40.15" customHeight="1" x14ac:dyDescent="0.25">
      <c r="A15" s="25">
        <v>4</v>
      </c>
      <c r="B15" s="90" t="s">
        <v>9</v>
      </c>
      <c r="C15" s="91"/>
      <c r="D15" s="92"/>
      <c r="E15" s="28">
        <v>84115.5</v>
      </c>
    </row>
    <row r="16" spans="1:8" x14ac:dyDescent="0.25">
      <c r="A16" s="23"/>
      <c r="B16" s="29" t="s">
        <v>8</v>
      </c>
      <c r="C16" s="30"/>
      <c r="D16" s="31"/>
      <c r="E16" s="32"/>
    </row>
    <row r="17" spans="1:5" x14ac:dyDescent="0.25">
      <c r="A17" s="33"/>
      <c r="B17" s="134"/>
      <c r="C17" s="137"/>
      <c r="D17" s="138"/>
      <c r="E17" s="21"/>
    </row>
    <row r="18" spans="1:5" x14ac:dyDescent="0.25">
      <c r="A18" s="33"/>
      <c r="B18" s="134"/>
      <c r="C18" s="135"/>
      <c r="D18" s="136"/>
      <c r="E18" s="21"/>
    </row>
    <row r="19" spans="1:5" x14ac:dyDescent="0.25">
      <c r="A19" s="33"/>
      <c r="B19" s="131"/>
      <c r="C19" s="132"/>
      <c r="D19" s="133"/>
      <c r="E19" s="34"/>
    </row>
    <row r="20" spans="1:5" ht="15.75" thickBot="1" x14ac:dyDescent="0.3">
      <c r="A20" s="37"/>
      <c r="B20" s="119"/>
      <c r="C20" s="120"/>
      <c r="D20" s="121"/>
      <c r="E20" s="18"/>
    </row>
    <row r="21" spans="1:5" ht="15.75" thickBot="1" x14ac:dyDescent="0.3">
      <c r="A21" s="5">
        <v>5</v>
      </c>
      <c r="B21" s="118" t="s">
        <v>10</v>
      </c>
      <c r="C21" s="118"/>
      <c r="D21" s="118"/>
      <c r="E21" s="17">
        <v>8787.84</v>
      </c>
    </row>
    <row r="22" spans="1:5" ht="27.6" customHeight="1" thickBot="1" x14ac:dyDescent="0.3">
      <c r="A22" s="24">
        <v>6</v>
      </c>
      <c r="B22" s="105" t="s">
        <v>11</v>
      </c>
      <c r="C22" s="106"/>
      <c r="D22" s="107"/>
      <c r="E22" s="38">
        <v>26480</v>
      </c>
    </row>
    <row r="23" spans="1:5" x14ac:dyDescent="0.25">
      <c r="A23" s="22">
        <v>7</v>
      </c>
      <c r="B23" s="111" t="s">
        <v>12</v>
      </c>
      <c r="C23" s="112"/>
      <c r="D23" s="113"/>
      <c r="E23" s="39">
        <v>0</v>
      </c>
    </row>
    <row r="24" spans="1:5" ht="14.65" customHeight="1" x14ac:dyDescent="0.25">
      <c r="A24" s="23"/>
      <c r="B24" s="40" t="s">
        <v>13</v>
      </c>
      <c r="C24" s="14"/>
      <c r="D24" s="15"/>
      <c r="E24" s="41"/>
    </row>
    <row r="25" spans="1:5" x14ac:dyDescent="0.25">
      <c r="A25" s="33"/>
      <c r="B25" s="108" t="s">
        <v>14</v>
      </c>
      <c r="C25" s="108"/>
      <c r="D25" s="108"/>
      <c r="E25" s="13">
        <v>0</v>
      </c>
    </row>
    <row r="26" spans="1:5" ht="14.65" customHeight="1" x14ac:dyDescent="0.25">
      <c r="A26" s="42"/>
      <c r="B26" s="108" t="s">
        <v>15</v>
      </c>
      <c r="C26" s="108"/>
      <c r="D26" s="108"/>
      <c r="E26" s="13">
        <v>0</v>
      </c>
    </row>
    <row r="27" spans="1:5" x14ac:dyDescent="0.25">
      <c r="A27" s="26"/>
      <c r="B27" s="114" t="s">
        <v>16</v>
      </c>
      <c r="C27" s="115"/>
      <c r="D27" s="116"/>
      <c r="E27" s="13">
        <v>0</v>
      </c>
    </row>
    <row r="28" spans="1:5" ht="15.75" thickBot="1" x14ac:dyDescent="0.3">
      <c r="A28" s="43"/>
      <c r="B28" s="109" t="s">
        <v>17</v>
      </c>
      <c r="C28" s="109"/>
      <c r="D28" s="109"/>
      <c r="E28" s="16">
        <v>0</v>
      </c>
    </row>
    <row r="29" spans="1:5" ht="26.65" customHeight="1" x14ac:dyDescent="0.25">
      <c r="A29" s="22">
        <v>8</v>
      </c>
      <c r="B29" s="90" t="s">
        <v>18</v>
      </c>
      <c r="C29" s="91"/>
      <c r="D29" s="92"/>
      <c r="E29" s="39">
        <f>SUM(E31:E32)</f>
        <v>2159.4</v>
      </c>
    </row>
    <row r="30" spans="1:5" x14ac:dyDescent="0.25">
      <c r="A30" s="23"/>
      <c r="B30" s="40" t="s">
        <v>13</v>
      </c>
      <c r="C30" s="11"/>
      <c r="D30" s="12"/>
      <c r="E30" s="41"/>
    </row>
    <row r="31" spans="1:5" ht="14.65" customHeight="1" x14ac:dyDescent="0.25">
      <c r="A31" s="23"/>
      <c r="B31" s="110" t="s">
        <v>19</v>
      </c>
      <c r="C31" s="110"/>
      <c r="D31" s="110"/>
      <c r="E31" s="13">
        <v>2159.4</v>
      </c>
    </row>
    <row r="32" spans="1:5" ht="15.75" thickBot="1" x14ac:dyDescent="0.3">
      <c r="A32" s="24"/>
      <c r="B32" s="117" t="s">
        <v>20</v>
      </c>
      <c r="C32" s="117"/>
      <c r="D32" s="117"/>
      <c r="E32" s="16">
        <v>0</v>
      </c>
    </row>
    <row r="33" spans="1:6" ht="15.75" thickBot="1" x14ac:dyDescent="0.3">
      <c r="A33" s="9">
        <v>9</v>
      </c>
      <c r="B33" s="99" t="s">
        <v>1</v>
      </c>
      <c r="C33" s="100"/>
      <c r="D33" s="101"/>
      <c r="E33" s="17">
        <v>9781.08</v>
      </c>
    </row>
    <row r="34" spans="1:6" ht="15.75" thickBot="1" x14ac:dyDescent="0.3">
      <c r="A34" s="9">
        <v>10</v>
      </c>
      <c r="B34" s="99" t="s">
        <v>2</v>
      </c>
      <c r="C34" s="100"/>
      <c r="D34" s="101"/>
      <c r="E34" s="17">
        <v>5827.2</v>
      </c>
    </row>
    <row r="35" spans="1:6" ht="15.75" thickBot="1" x14ac:dyDescent="0.3">
      <c r="A35" s="9">
        <v>11</v>
      </c>
      <c r="B35" s="99" t="s">
        <v>3</v>
      </c>
      <c r="C35" s="100"/>
      <c r="D35" s="101"/>
      <c r="E35" s="17">
        <v>28583.41</v>
      </c>
    </row>
    <row r="36" spans="1:6" ht="15.75" thickBot="1" x14ac:dyDescent="0.3">
      <c r="A36" s="9">
        <v>12</v>
      </c>
      <c r="B36" s="99" t="s">
        <v>21</v>
      </c>
      <c r="C36" s="100"/>
      <c r="D36" s="101"/>
      <c r="E36" s="17">
        <v>6890.04</v>
      </c>
    </row>
    <row r="37" spans="1:6" ht="15.75" thickBot="1" x14ac:dyDescent="0.3">
      <c r="A37" s="9">
        <v>13</v>
      </c>
      <c r="B37" s="99" t="s">
        <v>22</v>
      </c>
      <c r="C37" s="100"/>
      <c r="D37" s="101"/>
      <c r="E37" s="17">
        <v>24670.38</v>
      </c>
    </row>
    <row r="38" spans="1:6" ht="28.15" customHeight="1" thickBot="1" x14ac:dyDescent="0.3">
      <c r="A38" s="5">
        <v>14</v>
      </c>
      <c r="B38" s="102" t="s">
        <v>23</v>
      </c>
      <c r="C38" s="103"/>
      <c r="D38" s="104"/>
      <c r="E38" s="19">
        <f>52372.95+371.25+360.82</f>
        <v>53105.02</v>
      </c>
      <c r="F38" s="46"/>
    </row>
    <row r="39" spans="1:6" ht="15.75" thickBot="1" x14ac:dyDescent="0.3">
      <c r="A39" s="9">
        <v>15</v>
      </c>
      <c r="B39" s="64" t="s">
        <v>30</v>
      </c>
      <c r="C39" s="65"/>
      <c r="D39" s="65"/>
      <c r="E39" s="66">
        <v>4096.4399999999996</v>
      </c>
      <c r="F39" s="46"/>
    </row>
    <row r="40" spans="1:6" ht="15.75" thickBot="1" x14ac:dyDescent="0.3">
      <c r="A40" s="5">
        <v>16</v>
      </c>
      <c r="B40" s="44" t="s">
        <v>24</v>
      </c>
      <c r="C40" s="45"/>
      <c r="D40" s="45"/>
      <c r="E40" s="8">
        <f>SUM(E38+E37+E36+E35+E34+E33+E29+E23+E22+E21+E15+E10+E9+E8+E39)</f>
        <v>946480.47999999986</v>
      </c>
    </row>
  </sheetData>
  <mergeCells count="32">
    <mergeCell ref="B13:D13"/>
    <mergeCell ref="B17:D17"/>
    <mergeCell ref="B18:D18"/>
    <mergeCell ref="B19:D19"/>
    <mergeCell ref="B21:D21"/>
    <mergeCell ref="B20:D20"/>
    <mergeCell ref="B14:D14"/>
    <mergeCell ref="B15:D15"/>
    <mergeCell ref="B37:D37"/>
    <mergeCell ref="B38:D38"/>
    <mergeCell ref="B36:D36"/>
    <mergeCell ref="B22:D22"/>
    <mergeCell ref="B25:D25"/>
    <mergeCell ref="B26:D26"/>
    <mergeCell ref="B28:D28"/>
    <mergeCell ref="B29:D29"/>
    <mergeCell ref="B31:D31"/>
    <mergeCell ref="B33:D33"/>
    <mergeCell ref="B34:D34"/>
    <mergeCell ref="B23:D23"/>
    <mergeCell ref="B27:D27"/>
    <mergeCell ref="B32:D32"/>
    <mergeCell ref="B35:D35"/>
    <mergeCell ref="B7:D7"/>
    <mergeCell ref="B10:D10"/>
    <mergeCell ref="B8:D8"/>
    <mergeCell ref="B9:D9"/>
    <mergeCell ref="A1:E1"/>
    <mergeCell ref="A2:D2"/>
    <mergeCell ref="B3:D3"/>
    <mergeCell ref="B4:D4"/>
    <mergeCell ref="B5:D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2" workbookViewId="0">
      <selection activeCell="E36" sqref="E36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0" hidden="1" customWidth="1"/>
    <col min="8" max="8" width="0" hidden="1" customWidth="1"/>
  </cols>
  <sheetData>
    <row r="1" spans="1:8" ht="37.9" customHeight="1" x14ac:dyDescent="0.25">
      <c r="A1" s="87" t="s">
        <v>78</v>
      </c>
      <c r="B1" s="87"/>
      <c r="C1" s="87"/>
      <c r="D1" s="87"/>
      <c r="E1" s="87"/>
    </row>
    <row r="2" spans="1:8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436813.51999999996</v>
      </c>
      <c r="G3">
        <v>425449.51999999996</v>
      </c>
      <c r="H3">
        <v>11364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371234.85000000003</v>
      </c>
      <c r="G4">
        <v>359870.85000000003</v>
      </c>
      <c r="H4">
        <v>11364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272428.67</v>
      </c>
      <c r="G5">
        <v>272113.67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43002.19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35235.839999999997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32186.34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23155.94</v>
      </c>
    </row>
    <row r="12" spans="1:8" s="53" customFormat="1" x14ac:dyDescent="0.25">
      <c r="A12" s="52"/>
      <c r="B12" s="128" t="s">
        <v>96</v>
      </c>
      <c r="C12" s="145"/>
      <c r="D12" s="146"/>
      <c r="E12" s="54">
        <v>18035.27</v>
      </c>
    </row>
    <row r="13" spans="1:8" s="53" customFormat="1" x14ac:dyDescent="0.25">
      <c r="A13" s="52"/>
      <c r="B13" s="55" t="s">
        <v>133</v>
      </c>
      <c r="C13" s="56"/>
      <c r="D13" s="57"/>
      <c r="E13" s="51">
        <v>3484.08</v>
      </c>
    </row>
    <row r="14" spans="1:8" s="53" customFormat="1" x14ac:dyDescent="0.25">
      <c r="A14" s="52"/>
      <c r="B14" s="128" t="s">
        <v>162</v>
      </c>
      <c r="C14" s="145"/>
      <c r="D14" s="146"/>
      <c r="E14" s="54">
        <v>1636.59</v>
      </c>
    </row>
    <row r="15" spans="1:8" ht="15.75" thickBot="1" x14ac:dyDescent="0.3">
      <c r="A15" s="35"/>
      <c r="B15" s="122"/>
      <c r="C15" s="123"/>
      <c r="D15" s="124"/>
      <c r="E15" s="36"/>
    </row>
    <row r="16" spans="1:8" ht="41.65" customHeight="1" x14ac:dyDescent="0.25">
      <c r="A16" s="25">
        <v>4</v>
      </c>
      <c r="B16" s="90" t="s">
        <v>9</v>
      </c>
      <c r="C16" s="91"/>
      <c r="D16" s="92"/>
      <c r="E16" s="28">
        <f>80880.13+6459.57</f>
        <v>87339.700000000012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ht="15.75" thickBot="1" x14ac:dyDescent="0.3">
      <c r="A18" s="37"/>
      <c r="B18" s="119"/>
      <c r="C18" s="120"/>
      <c r="D18" s="121"/>
      <c r="E18" s="18"/>
    </row>
    <row r="19" spans="1:5" ht="15.75" thickBot="1" x14ac:dyDescent="0.3">
      <c r="A19" s="5">
        <v>5</v>
      </c>
      <c r="B19" s="118" t="s">
        <v>10</v>
      </c>
      <c r="C19" s="118"/>
      <c r="D19" s="118"/>
      <c r="E19" s="17">
        <v>8787.84</v>
      </c>
    </row>
    <row r="20" spans="1:5" ht="25.5" customHeight="1" thickBot="1" x14ac:dyDescent="0.3">
      <c r="A20" s="24">
        <v>6</v>
      </c>
      <c r="B20" s="105" t="s">
        <v>11</v>
      </c>
      <c r="C20" s="106"/>
      <c r="D20" s="107"/>
      <c r="E20" s="38">
        <v>51920</v>
      </c>
    </row>
    <row r="21" spans="1:5" x14ac:dyDescent="0.25">
      <c r="A21" s="22">
        <v>7</v>
      </c>
      <c r="B21" s="111" t="s">
        <v>12</v>
      </c>
      <c r="C21" s="112"/>
      <c r="D21" s="113"/>
      <c r="E21" s="39">
        <v>0</v>
      </c>
    </row>
    <row r="22" spans="1:5" ht="14.65" customHeight="1" x14ac:dyDescent="0.25">
      <c r="A22" s="23"/>
      <c r="B22" s="40" t="s">
        <v>13</v>
      </c>
      <c r="C22" s="14"/>
      <c r="D22" s="15"/>
      <c r="E22" s="41"/>
    </row>
    <row r="23" spans="1:5" x14ac:dyDescent="0.25">
      <c r="A23" s="33"/>
      <c r="B23" s="108" t="s">
        <v>14</v>
      </c>
      <c r="C23" s="108"/>
      <c r="D23" s="108"/>
      <c r="E23" s="13">
        <v>0</v>
      </c>
    </row>
    <row r="24" spans="1:5" ht="14.65" customHeight="1" x14ac:dyDescent="0.25">
      <c r="A24" s="42"/>
      <c r="B24" s="108" t="s">
        <v>15</v>
      </c>
      <c r="C24" s="108"/>
      <c r="D24" s="108"/>
      <c r="E24" s="13">
        <v>0</v>
      </c>
    </row>
    <row r="25" spans="1:5" x14ac:dyDescent="0.25">
      <c r="A25" s="26"/>
      <c r="B25" s="114" t="s">
        <v>16</v>
      </c>
      <c r="C25" s="115"/>
      <c r="D25" s="116"/>
      <c r="E25" s="13">
        <v>0</v>
      </c>
    </row>
    <row r="26" spans="1:5" ht="15.75" thickBot="1" x14ac:dyDescent="0.3">
      <c r="A26" s="43"/>
      <c r="B26" s="109" t="s">
        <v>17</v>
      </c>
      <c r="C26" s="109"/>
      <c r="D26" s="109"/>
      <c r="E26" s="16">
        <v>0</v>
      </c>
    </row>
    <row r="27" spans="1:5" ht="27" customHeight="1" x14ac:dyDescent="0.25">
      <c r="A27" s="22">
        <v>8</v>
      </c>
      <c r="B27" s="90" t="s">
        <v>18</v>
      </c>
      <c r="C27" s="91"/>
      <c r="D27" s="92"/>
      <c r="E27" s="39">
        <f>SUM(E29:E30)</f>
        <v>2019</v>
      </c>
    </row>
    <row r="28" spans="1:5" x14ac:dyDescent="0.25">
      <c r="A28" s="23"/>
      <c r="B28" s="40" t="s">
        <v>13</v>
      </c>
      <c r="C28" s="11"/>
      <c r="D28" s="12"/>
      <c r="E28" s="41"/>
    </row>
    <row r="29" spans="1:5" ht="14.65" customHeight="1" x14ac:dyDescent="0.25">
      <c r="A29" s="23"/>
      <c r="B29" s="110" t="s">
        <v>19</v>
      </c>
      <c r="C29" s="110"/>
      <c r="D29" s="110"/>
      <c r="E29" s="13">
        <v>2019</v>
      </c>
    </row>
    <row r="30" spans="1:5" ht="15.75" thickBot="1" x14ac:dyDescent="0.3">
      <c r="A30" s="24"/>
      <c r="B30" s="117" t="s">
        <v>20</v>
      </c>
      <c r="C30" s="117"/>
      <c r="D30" s="117"/>
      <c r="E30" s="16">
        <v>0</v>
      </c>
    </row>
    <row r="31" spans="1:5" ht="15.75" thickBot="1" x14ac:dyDescent="0.3">
      <c r="A31" s="9">
        <v>9</v>
      </c>
      <c r="B31" s="99" t="s">
        <v>1</v>
      </c>
      <c r="C31" s="100"/>
      <c r="D31" s="101"/>
      <c r="E31" s="17">
        <v>9794.76</v>
      </c>
    </row>
    <row r="32" spans="1:5" ht="15.75" thickBot="1" x14ac:dyDescent="0.3">
      <c r="A32" s="9">
        <v>10</v>
      </c>
      <c r="B32" s="99" t="s">
        <v>2</v>
      </c>
      <c r="C32" s="100"/>
      <c r="D32" s="101"/>
      <c r="E32" s="17">
        <v>5827.2</v>
      </c>
    </row>
    <row r="33" spans="1:6" ht="15.75" thickBot="1" x14ac:dyDescent="0.3">
      <c r="A33" s="9">
        <v>11</v>
      </c>
      <c r="B33" s="99" t="s">
        <v>3</v>
      </c>
      <c r="C33" s="100"/>
      <c r="D33" s="101"/>
      <c r="E33" s="17">
        <v>28583.39</v>
      </c>
    </row>
    <row r="34" spans="1:6" ht="15.75" thickBot="1" x14ac:dyDescent="0.3">
      <c r="A34" s="9">
        <v>12</v>
      </c>
      <c r="B34" s="99" t="s">
        <v>21</v>
      </c>
      <c r="C34" s="100"/>
      <c r="D34" s="101"/>
      <c r="E34" s="17">
        <v>6656.71</v>
      </c>
    </row>
    <row r="35" spans="1:6" ht="15.75" thickBot="1" x14ac:dyDescent="0.3">
      <c r="A35" s="9">
        <v>13</v>
      </c>
      <c r="B35" s="99" t="s">
        <v>22</v>
      </c>
      <c r="C35" s="100"/>
      <c r="D35" s="101"/>
      <c r="E35" s="17">
        <v>24704.71</v>
      </c>
    </row>
    <row r="36" spans="1:6" ht="27" customHeight="1" thickBot="1" x14ac:dyDescent="0.3">
      <c r="A36" s="5">
        <v>14</v>
      </c>
      <c r="B36" s="102" t="s">
        <v>23</v>
      </c>
      <c r="C36" s="103"/>
      <c r="D36" s="104"/>
      <c r="E36" s="19">
        <f>44583.92+459.43+446.55</f>
        <v>45489.9</v>
      </c>
      <c r="F36" s="46"/>
    </row>
    <row r="37" spans="1:6" ht="15.75" thickBot="1" x14ac:dyDescent="0.3">
      <c r="A37" s="9">
        <v>15</v>
      </c>
      <c r="B37" s="64" t="s">
        <v>30</v>
      </c>
      <c r="C37" s="65"/>
      <c r="D37" s="65"/>
      <c r="E37" s="66">
        <v>4102.1400000000003</v>
      </c>
      <c r="F37" s="46"/>
    </row>
    <row r="38" spans="1:6" ht="15.75" thickBot="1" x14ac:dyDescent="0.3">
      <c r="A38" s="5">
        <v>16</v>
      </c>
      <c r="B38" s="44" t="s">
        <v>24</v>
      </c>
      <c r="C38" s="45"/>
      <c r="D38" s="45"/>
      <c r="E38" s="8">
        <f>SUM(E36+E35+E34+E33+E32+E31+E27+E21+E20+E19+E16+E10+E9+E8+E37)</f>
        <v>385649.72000000003</v>
      </c>
    </row>
  </sheetData>
  <mergeCells count="30">
    <mergeCell ref="B36:D36"/>
    <mergeCell ref="B34:D34"/>
    <mergeCell ref="B20:D20"/>
    <mergeCell ref="B23:D23"/>
    <mergeCell ref="B24:D24"/>
    <mergeCell ref="B26:D26"/>
    <mergeCell ref="B27:D27"/>
    <mergeCell ref="B29:D29"/>
    <mergeCell ref="B31:D31"/>
    <mergeCell ref="B32:D32"/>
    <mergeCell ref="B21:D21"/>
    <mergeCell ref="B25:D25"/>
    <mergeCell ref="B35:D35"/>
    <mergeCell ref="B33:D33"/>
    <mergeCell ref="B30:D30"/>
    <mergeCell ref="A1:E1"/>
    <mergeCell ref="A2:D2"/>
    <mergeCell ref="B3:D3"/>
    <mergeCell ref="B4:D4"/>
    <mergeCell ref="B5:D5"/>
    <mergeCell ref="B7:D7"/>
    <mergeCell ref="B8:D8"/>
    <mergeCell ref="B19:D19"/>
    <mergeCell ref="B18:D18"/>
    <mergeCell ref="B15:D15"/>
    <mergeCell ref="B16:D16"/>
    <mergeCell ref="B9:D9"/>
    <mergeCell ref="B12:D12"/>
    <mergeCell ref="B10:D10"/>
    <mergeCell ref="B14:D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1" workbookViewId="0">
      <selection activeCell="E34" sqref="E3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7109375" customWidth="1"/>
    <col min="7" max="7" width="10" hidden="1" customWidth="1"/>
    <col min="8" max="8" width="0" hidden="1" customWidth="1"/>
  </cols>
  <sheetData>
    <row r="1" spans="1:8" ht="36" customHeight="1" x14ac:dyDescent="0.25">
      <c r="A1" s="87" t="s">
        <v>79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237417.72</v>
      </c>
      <c r="G3">
        <v>233493.72</v>
      </c>
      <c r="H3">
        <v>3924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253230.78</v>
      </c>
      <c r="G4">
        <v>249306.78</v>
      </c>
      <c r="H4">
        <v>3924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78658.25</v>
      </c>
      <c r="G5">
        <v>78343.25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9" customHeight="1" thickBot="1" x14ac:dyDescent="0.3">
      <c r="A8" s="5">
        <v>1</v>
      </c>
      <c r="B8" s="93" t="s">
        <v>5</v>
      </c>
      <c r="C8" s="94"/>
      <c r="D8" s="95"/>
      <c r="E8" s="10">
        <v>23799.72</v>
      </c>
    </row>
    <row r="9" spans="1:8" ht="43.9" customHeight="1" thickBot="1" x14ac:dyDescent="0.3">
      <c r="A9" s="5">
        <v>2</v>
      </c>
      <c r="B9" s="125" t="s">
        <v>6</v>
      </c>
      <c r="C9" s="126"/>
      <c r="D9" s="127"/>
      <c r="E9" s="8">
        <v>18545.22</v>
      </c>
    </row>
    <row r="10" spans="1:8" ht="40.15" customHeight="1" x14ac:dyDescent="0.25">
      <c r="A10" s="22">
        <v>3</v>
      </c>
      <c r="B10" s="90" t="s">
        <v>7</v>
      </c>
      <c r="C10" s="91"/>
      <c r="D10" s="92"/>
      <c r="E10" s="28">
        <v>41296.85</v>
      </c>
    </row>
    <row r="11" spans="1:8" x14ac:dyDescent="0.25">
      <c r="A11" s="23"/>
      <c r="B11" s="29" t="s">
        <v>8</v>
      </c>
      <c r="C11" s="30"/>
      <c r="D11" s="31"/>
      <c r="E11" s="32">
        <f>E12</f>
        <v>34710.19</v>
      </c>
    </row>
    <row r="12" spans="1:8" x14ac:dyDescent="0.25">
      <c r="A12" s="33"/>
      <c r="B12" s="128" t="s">
        <v>162</v>
      </c>
      <c r="C12" s="129"/>
      <c r="D12" s="130"/>
      <c r="E12" s="21">
        <v>34710.19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41121.64+3399.83</f>
        <v>44521.47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4252.5600000000004</v>
      </c>
    </row>
    <row r="18" spans="1:5" ht="27" customHeight="1" thickBot="1" x14ac:dyDescent="0.3">
      <c r="A18" s="24">
        <v>6</v>
      </c>
      <c r="B18" s="105" t="s">
        <v>11</v>
      </c>
      <c r="C18" s="106"/>
      <c r="D18" s="107"/>
      <c r="E18" s="38">
        <v>6480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7" customHeight="1" x14ac:dyDescent="0.25">
      <c r="A25" s="22">
        <v>8</v>
      </c>
      <c r="B25" s="90" t="s">
        <v>18</v>
      </c>
      <c r="C25" s="91"/>
      <c r="D25" s="92"/>
      <c r="E25" s="39">
        <f>SUM(E27:E28)</f>
        <v>39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39</v>
      </c>
    </row>
    <row r="28" spans="1:5" ht="15.75" thickBot="1" x14ac:dyDescent="0.3">
      <c r="A28" s="24"/>
      <c r="B28" s="117" t="s">
        <v>20</v>
      </c>
      <c r="C28" s="117"/>
      <c r="D28" s="117"/>
      <c r="E28" s="16">
        <v>0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5382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2913.6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15043.89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4611.55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13574.62</v>
      </c>
    </row>
    <row r="34" spans="1:6" ht="28.15" customHeight="1" thickBot="1" x14ac:dyDescent="0.3">
      <c r="A34" s="5">
        <v>14</v>
      </c>
      <c r="B34" s="102" t="s">
        <v>23</v>
      </c>
      <c r="C34" s="103"/>
      <c r="D34" s="104"/>
      <c r="E34" s="19">
        <f>3292.2+243.54+236.73</f>
        <v>3772.47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2254.02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186486.97</v>
      </c>
    </row>
  </sheetData>
  <mergeCells count="29">
    <mergeCell ref="B17:D17"/>
    <mergeCell ref="B16:D16"/>
    <mergeCell ref="B13:D13"/>
    <mergeCell ref="B14:D14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workbookViewId="0">
      <selection activeCell="E34" sqref="E3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7" max="7" width="10" hidden="1" customWidth="1"/>
    <col min="8" max="8" width="0" hidden="1" customWidth="1"/>
  </cols>
  <sheetData>
    <row r="1" spans="1:8" ht="34.15" customHeight="1" x14ac:dyDescent="0.25">
      <c r="A1" s="87" t="s">
        <v>80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238708.53</v>
      </c>
      <c r="G3">
        <v>234784.53</v>
      </c>
      <c r="H3">
        <v>3924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227623.91999999998</v>
      </c>
      <c r="G4">
        <v>223699.91999999998</v>
      </c>
      <c r="H4">
        <v>3924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43070.450000000012</v>
      </c>
      <c r="G5">
        <v>42755.450000000012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" customHeight="1" thickBot="1" x14ac:dyDescent="0.3">
      <c r="A8" s="5">
        <v>1</v>
      </c>
      <c r="B8" s="93" t="s">
        <v>5</v>
      </c>
      <c r="C8" s="94"/>
      <c r="D8" s="95"/>
      <c r="E8" s="10">
        <v>22700.98</v>
      </c>
    </row>
    <row r="9" spans="1:8" ht="42" customHeight="1" thickBot="1" x14ac:dyDescent="0.3">
      <c r="A9" s="5">
        <v>2</v>
      </c>
      <c r="B9" s="125" t="s">
        <v>6</v>
      </c>
      <c r="C9" s="126"/>
      <c r="D9" s="127"/>
      <c r="E9" s="8">
        <v>18545.18</v>
      </c>
    </row>
    <row r="10" spans="1:8" ht="42" customHeight="1" x14ac:dyDescent="0.25">
      <c r="A10" s="22">
        <v>3</v>
      </c>
      <c r="B10" s="90" t="s">
        <v>7</v>
      </c>
      <c r="C10" s="91"/>
      <c r="D10" s="92"/>
      <c r="E10" s="28">
        <v>41506.22</v>
      </c>
    </row>
    <row r="11" spans="1:8" x14ac:dyDescent="0.25">
      <c r="A11" s="23"/>
      <c r="B11" s="29" t="s">
        <v>8</v>
      </c>
      <c r="C11" s="30"/>
      <c r="D11" s="31"/>
      <c r="E11" s="32">
        <f>E12</f>
        <v>34919.71</v>
      </c>
    </row>
    <row r="12" spans="1:8" x14ac:dyDescent="0.25">
      <c r="A12" s="33"/>
      <c r="B12" s="128" t="s">
        <v>162</v>
      </c>
      <c r="C12" s="129"/>
      <c r="D12" s="130"/>
      <c r="E12" s="21">
        <v>34919.71</v>
      </c>
    </row>
    <row r="13" spans="1:8" ht="15.75" thickBot="1" x14ac:dyDescent="0.3">
      <c r="A13" s="35"/>
      <c r="B13" s="122"/>
      <c r="C13" s="123"/>
      <c r="D13" s="124"/>
      <c r="E13" s="36"/>
    </row>
    <row r="14" spans="1:8" ht="40.9" customHeight="1" x14ac:dyDescent="0.25">
      <c r="A14" s="25">
        <v>4</v>
      </c>
      <c r="B14" s="90" t="s">
        <v>9</v>
      </c>
      <c r="C14" s="91"/>
      <c r="D14" s="92"/>
      <c r="E14" s="28">
        <f>42715.28+3399.81</f>
        <v>46115.09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15.75" thickBot="1" x14ac:dyDescent="0.3">
      <c r="A17" s="5">
        <v>5</v>
      </c>
      <c r="B17" s="118" t="s">
        <v>10</v>
      </c>
      <c r="C17" s="118"/>
      <c r="D17" s="118"/>
      <c r="E17" s="17">
        <v>4441.08</v>
      </c>
    </row>
    <row r="18" spans="1:5" ht="27.6" customHeight="1" thickBot="1" x14ac:dyDescent="0.3">
      <c r="A18" s="24">
        <v>6</v>
      </c>
      <c r="B18" s="105" t="s">
        <v>11</v>
      </c>
      <c r="C18" s="106"/>
      <c r="D18" s="107"/>
      <c r="E18" s="38">
        <v>16480</v>
      </c>
    </row>
    <row r="19" spans="1:5" x14ac:dyDescent="0.25">
      <c r="A19" s="22">
        <v>7</v>
      </c>
      <c r="B19" s="111" t="s">
        <v>12</v>
      </c>
      <c r="C19" s="112"/>
      <c r="D19" s="113"/>
      <c r="E19" s="39">
        <v>0</v>
      </c>
    </row>
    <row r="20" spans="1:5" ht="14.65" customHeight="1" x14ac:dyDescent="0.25">
      <c r="A20" s="23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0</v>
      </c>
    </row>
    <row r="22" spans="1:5" ht="14.65" customHeight="1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0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ht="26.65" customHeight="1" x14ac:dyDescent="0.25">
      <c r="A25" s="22">
        <v>8</v>
      </c>
      <c r="B25" s="90" t="s">
        <v>18</v>
      </c>
      <c r="C25" s="91"/>
      <c r="D25" s="92"/>
      <c r="E25" s="39">
        <f>SUM(E27:E28)</f>
        <v>681</v>
      </c>
    </row>
    <row r="26" spans="1:5" x14ac:dyDescent="0.25">
      <c r="A26" s="23"/>
      <c r="B26" s="40" t="s">
        <v>13</v>
      </c>
      <c r="C26" s="11"/>
      <c r="D26" s="12"/>
      <c r="E26" s="41"/>
    </row>
    <row r="27" spans="1:5" ht="14.65" customHeight="1" x14ac:dyDescent="0.25">
      <c r="A27" s="23"/>
      <c r="B27" s="110" t="s">
        <v>19</v>
      </c>
      <c r="C27" s="110"/>
      <c r="D27" s="110"/>
      <c r="E27" s="13">
        <v>39</v>
      </c>
    </row>
    <row r="28" spans="1:5" ht="15.75" thickBot="1" x14ac:dyDescent="0.3">
      <c r="A28" s="24"/>
      <c r="B28" s="117" t="s">
        <v>20</v>
      </c>
      <c r="C28" s="117"/>
      <c r="D28" s="117"/>
      <c r="E28" s="16">
        <v>642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5412.24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2731.5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v>15043.89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4137.8900000000003</v>
      </c>
    </row>
    <row r="33" spans="1:6" ht="15.75" thickBot="1" x14ac:dyDescent="0.3">
      <c r="A33" s="9">
        <v>13</v>
      </c>
      <c r="B33" s="99" t="s">
        <v>22</v>
      </c>
      <c r="C33" s="100"/>
      <c r="D33" s="101"/>
      <c r="E33" s="17">
        <v>13650.89</v>
      </c>
    </row>
    <row r="34" spans="1:6" ht="27.6" customHeight="1" thickBot="1" x14ac:dyDescent="0.3">
      <c r="A34" s="5">
        <v>14</v>
      </c>
      <c r="B34" s="102" t="s">
        <v>23</v>
      </c>
      <c r="C34" s="103"/>
      <c r="D34" s="104"/>
      <c r="E34" s="19">
        <f>3292.2+243.54+236.73</f>
        <v>3772.47</v>
      </c>
      <c r="F34" s="46"/>
    </row>
    <row r="35" spans="1:6" ht="15.75" thickBot="1" x14ac:dyDescent="0.3">
      <c r="A35" s="9">
        <v>15</v>
      </c>
      <c r="B35" s="64" t="s">
        <v>30</v>
      </c>
      <c r="C35" s="65"/>
      <c r="D35" s="65"/>
      <c r="E35" s="66">
        <v>2266.69</v>
      </c>
      <c r="F35" s="46"/>
    </row>
    <row r="36" spans="1:6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197485.12</v>
      </c>
    </row>
  </sheetData>
  <mergeCells count="29">
    <mergeCell ref="B17:D17"/>
    <mergeCell ref="B16:D16"/>
    <mergeCell ref="B13:D13"/>
    <mergeCell ref="B14:D14"/>
    <mergeCell ref="B9:D9"/>
    <mergeCell ref="B12:D12"/>
    <mergeCell ref="B33:D33"/>
    <mergeCell ref="B34:D34"/>
    <mergeCell ref="B32:D32"/>
    <mergeCell ref="B18:D18"/>
    <mergeCell ref="B21:D21"/>
    <mergeCell ref="B22:D22"/>
    <mergeCell ref="B24:D24"/>
    <mergeCell ref="B25:D25"/>
    <mergeCell ref="B27:D27"/>
    <mergeCell ref="B29:D29"/>
    <mergeCell ref="B30:D30"/>
    <mergeCell ref="B19:D19"/>
    <mergeCell ref="B23:D23"/>
    <mergeCell ref="B28:D28"/>
    <mergeCell ref="B31:D31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E41" sqref="E4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28515625" customWidth="1"/>
    <col min="7" max="7" width="10.5703125" hidden="1" customWidth="1"/>
    <col min="8" max="8" width="0" hidden="1" customWidth="1"/>
    <col min="14" max="14" width="3.28515625" customWidth="1"/>
    <col min="19" max="19" width="9.28515625" customWidth="1"/>
    <col min="24" max="24" width="11.42578125" customWidth="1"/>
  </cols>
  <sheetData>
    <row r="1" spans="1:8" ht="37.15" customHeight="1" x14ac:dyDescent="0.25">
      <c r="A1" s="87" t="s">
        <v>81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233368.03000000003</v>
      </c>
      <c r="G3">
        <v>229444.03000000003</v>
      </c>
      <c r="H3">
        <v>3924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259363.98</v>
      </c>
      <c r="G4">
        <v>255439.98</v>
      </c>
      <c r="H4">
        <v>3924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89594.180000000022</v>
      </c>
      <c r="G5">
        <v>89279.180000000022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22700.91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18545.28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36777.39</v>
      </c>
    </row>
    <row r="11" spans="1:8" x14ac:dyDescent="0.25">
      <c r="A11" s="23"/>
      <c r="B11" s="29" t="s">
        <v>8</v>
      </c>
      <c r="C11" s="30"/>
      <c r="D11" s="31"/>
      <c r="E11" s="32">
        <f>E12</f>
        <v>30190.74</v>
      </c>
    </row>
    <row r="12" spans="1:8" x14ac:dyDescent="0.25">
      <c r="A12" s="33"/>
      <c r="B12" s="128" t="s">
        <v>162</v>
      </c>
      <c r="C12" s="129"/>
      <c r="D12" s="130"/>
      <c r="E12" s="21">
        <v>30190.74</v>
      </c>
    </row>
    <row r="13" spans="1:8" x14ac:dyDescent="0.25">
      <c r="A13" s="33"/>
      <c r="B13" s="134"/>
      <c r="C13" s="135"/>
      <c r="D13" s="136"/>
      <c r="E13" s="21"/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1.65" customHeight="1" x14ac:dyDescent="0.25">
      <c r="A16" s="25">
        <v>4</v>
      </c>
      <c r="B16" s="90" t="s">
        <v>9</v>
      </c>
      <c r="C16" s="91"/>
      <c r="D16" s="92"/>
      <c r="E16" s="28">
        <f>40080.36+3399.74</f>
        <v>43480.1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s="53" customFormat="1" x14ac:dyDescent="0.25">
      <c r="A18" s="52"/>
      <c r="B18" s="128"/>
      <c r="C18" s="129"/>
      <c r="D18" s="130"/>
      <c r="E18" s="54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4252.5600000000004</v>
      </c>
    </row>
    <row r="23" spans="1:5" ht="28.15" customHeight="1" thickBot="1" x14ac:dyDescent="0.3">
      <c r="A23" s="24">
        <v>6</v>
      </c>
      <c r="B23" s="105" t="s">
        <v>11</v>
      </c>
      <c r="C23" s="106"/>
      <c r="D23" s="107"/>
      <c r="E23" s="38">
        <v>6480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v>0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0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0</v>
      </c>
    </row>
    <row r="28" spans="1:5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39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39</v>
      </c>
    </row>
    <row r="33" spans="1:6" ht="15.75" thickBot="1" x14ac:dyDescent="0.3">
      <c r="A33" s="24"/>
      <c r="B33" s="117" t="s">
        <v>20</v>
      </c>
      <c r="C33" s="117"/>
      <c r="D33" s="117"/>
      <c r="E33" s="16">
        <v>0</v>
      </c>
    </row>
    <row r="34" spans="1:6" ht="15.75" thickBot="1" x14ac:dyDescent="0.3">
      <c r="A34" s="9">
        <v>9</v>
      </c>
      <c r="B34" s="99" t="s">
        <v>1</v>
      </c>
      <c r="C34" s="100"/>
      <c r="D34" s="101"/>
      <c r="E34" s="17">
        <v>5285.16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2185.1999999999998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15043.89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4725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13330.55</v>
      </c>
    </row>
    <row r="39" spans="1:6" ht="27.6" customHeight="1" thickBot="1" x14ac:dyDescent="0.3">
      <c r="A39" s="5">
        <v>14</v>
      </c>
      <c r="B39" s="102" t="s">
        <v>23</v>
      </c>
      <c r="C39" s="103"/>
      <c r="D39" s="104"/>
      <c r="E39" s="19">
        <f>3365.36+248.73+241.72</f>
        <v>3855.81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2213.5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178914.34999999998</v>
      </c>
    </row>
  </sheetData>
  <mergeCells count="34">
    <mergeCell ref="B14:D14"/>
    <mergeCell ref="B18:D18"/>
    <mergeCell ref="B9:D9"/>
    <mergeCell ref="B12:D12"/>
    <mergeCell ref="B13:D13"/>
    <mergeCell ref="B19:D19"/>
    <mergeCell ref="B20:D20"/>
    <mergeCell ref="B22:D22"/>
    <mergeCell ref="B21:D21"/>
    <mergeCell ref="B15:D15"/>
    <mergeCell ref="B16:D16"/>
    <mergeCell ref="B38:D38"/>
    <mergeCell ref="B39:D39"/>
    <mergeCell ref="B37:D37"/>
    <mergeCell ref="B23:D23"/>
    <mergeCell ref="B26:D26"/>
    <mergeCell ref="B27:D27"/>
    <mergeCell ref="B29:D29"/>
    <mergeCell ref="B30:D30"/>
    <mergeCell ref="B32:D32"/>
    <mergeCell ref="B34:D34"/>
    <mergeCell ref="B35:D35"/>
    <mergeCell ref="B24:D24"/>
    <mergeCell ref="B28:D28"/>
    <mergeCell ref="B33:D33"/>
    <mergeCell ref="B36:D36"/>
    <mergeCell ref="A1:E1"/>
    <mergeCell ref="A2:D2"/>
    <mergeCell ref="B7:D7"/>
    <mergeCell ref="B10:D10"/>
    <mergeCell ref="B8:D8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5" workbookViewId="0">
      <selection activeCell="E39" sqref="E39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2.85546875" customWidth="1"/>
    <col min="7" max="7" width="11" hidden="1" customWidth="1"/>
    <col min="8" max="8" width="10" hidden="1" customWidth="1"/>
  </cols>
  <sheetData>
    <row r="1" spans="1:8" ht="34.9" customHeight="1" x14ac:dyDescent="0.25">
      <c r="A1" s="87" t="s">
        <v>37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3102178.49</v>
      </c>
      <c r="G3">
        <v>1357031.79</v>
      </c>
      <c r="H3">
        <v>1745146.7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1606461.5599999998</v>
      </c>
      <c r="G4">
        <v>1425403.14</v>
      </c>
      <c r="H4">
        <v>181058.42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175350.91</v>
      </c>
      <c r="G5">
        <v>143462.87</v>
      </c>
      <c r="H5">
        <v>31888.04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15" customHeight="1" thickBot="1" x14ac:dyDescent="0.3">
      <c r="A8" s="5">
        <v>1</v>
      </c>
      <c r="B8" s="93" t="s">
        <v>5</v>
      </c>
      <c r="C8" s="94"/>
      <c r="D8" s="95"/>
      <c r="E8" s="10">
        <v>112176.74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92107.74</v>
      </c>
    </row>
    <row r="10" spans="1:8" ht="40.15" customHeight="1" x14ac:dyDescent="0.25">
      <c r="A10" s="22">
        <v>3</v>
      </c>
      <c r="B10" s="90" t="s">
        <v>7</v>
      </c>
      <c r="C10" s="91"/>
      <c r="D10" s="92"/>
      <c r="E10" s="28">
        <v>1093274.43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1060560.9100000001</v>
      </c>
    </row>
    <row r="12" spans="1:8" x14ac:dyDescent="0.25">
      <c r="A12" s="33"/>
      <c r="B12" s="128" t="s">
        <v>140</v>
      </c>
      <c r="C12" s="129"/>
      <c r="D12" s="130"/>
      <c r="E12" s="21">
        <v>1020560.91</v>
      </c>
    </row>
    <row r="13" spans="1:8" x14ac:dyDescent="0.25">
      <c r="A13" s="33"/>
      <c r="B13" s="128" t="s">
        <v>142</v>
      </c>
      <c r="C13" s="145"/>
      <c r="D13" s="146"/>
      <c r="E13" s="21">
        <v>40000</v>
      </c>
    </row>
    <row r="14" spans="1:8" x14ac:dyDescent="0.25">
      <c r="A14" s="33"/>
      <c r="B14" s="131"/>
      <c r="C14" s="132"/>
      <c r="D14" s="133"/>
      <c r="E14" s="34"/>
    </row>
    <row r="15" spans="1:8" ht="15.75" thickBot="1" x14ac:dyDescent="0.3">
      <c r="A15" s="35"/>
      <c r="B15" s="122"/>
      <c r="C15" s="123"/>
      <c r="D15" s="124"/>
      <c r="E15" s="36"/>
    </row>
    <row r="16" spans="1:8" ht="40.9" customHeight="1" x14ac:dyDescent="0.25">
      <c r="A16" s="25">
        <v>4</v>
      </c>
      <c r="B16" s="90" t="s">
        <v>9</v>
      </c>
      <c r="C16" s="91"/>
      <c r="D16" s="92"/>
      <c r="E16" s="28">
        <f>221970.41+16885.67</f>
        <v>238856.08000000002</v>
      </c>
    </row>
    <row r="17" spans="1:5" x14ac:dyDescent="0.25">
      <c r="A17" s="23"/>
      <c r="B17" s="29" t="s">
        <v>8</v>
      </c>
      <c r="C17" s="30"/>
      <c r="D17" s="31"/>
      <c r="E17" s="32">
        <f>E18</f>
        <v>18744.060000000001</v>
      </c>
    </row>
    <row r="18" spans="1:5" x14ac:dyDescent="0.25">
      <c r="A18" s="33"/>
      <c r="B18" s="128" t="s">
        <v>135</v>
      </c>
      <c r="C18" s="129"/>
      <c r="D18" s="130"/>
      <c r="E18" s="21">
        <v>18744.060000000001</v>
      </c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10731.6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12060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78198.240000000005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74355.360000000001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3787.42</v>
      </c>
    </row>
    <row r="28" spans="1:5" x14ac:dyDescent="0.25">
      <c r="A28" s="26"/>
      <c r="B28" s="114" t="s">
        <v>16</v>
      </c>
      <c r="C28" s="115"/>
      <c r="D28" s="116"/>
      <c r="E28" s="13">
        <v>55.46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2469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2469</v>
      </c>
    </row>
    <row r="33" spans="1:5" ht="15.75" thickBot="1" x14ac:dyDescent="0.3">
      <c r="A33" s="24"/>
      <c r="B33" s="117" t="s">
        <v>20</v>
      </c>
      <c r="C33" s="117"/>
      <c r="D33" s="117"/>
      <c r="E33" s="16">
        <v>0</v>
      </c>
    </row>
    <row r="34" spans="1:5" ht="15.75" thickBot="1" x14ac:dyDescent="0.3">
      <c r="A34" s="9">
        <v>9</v>
      </c>
      <c r="B34" s="99" t="s">
        <v>1</v>
      </c>
      <c r="C34" s="100"/>
      <c r="D34" s="101"/>
      <c r="E34" s="17">
        <v>22713.96</v>
      </c>
    </row>
    <row r="35" spans="1:5" ht="15.75" thickBot="1" x14ac:dyDescent="0.3">
      <c r="A35" s="9">
        <v>10</v>
      </c>
      <c r="B35" s="99" t="s">
        <v>2</v>
      </c>
      <c r="C35" s="100"/>
      <c r="D35" s="101"/>
      <c r="E35" s="17">
        <v>12200.7</v>
      </c>
    </row>
    <row r="36" spans="1:5" ht="15.75" thickBot="1" x14ac:dyDescent="0.3">
      <c r="A36" s="9">
        <v>11</v>
      </c>
      <c r="B36" s="99" t="s">
        <v>3</v>
      </c>
      <c r="C36" s="100"/>
      <c r="D36" s="101"/>
      <c r="E36" s="17">
        <v>74718.009999999995</v>
      </c>
    </row>
    <row r="37" spans="1:5" ht="15.75" thickBot="1" x14ac:dyDescent="0.3">
      <c r="A37" s="9">
        <v>12</v>
      </c>
      <c r="B37" s="99" t="s">
        <v>21</v>
      </c>
      <c r="C37" s="100"/>
      <c r="D37" s="101"/>
      <c r="E37" s="17">
        <v>26366.39</v>
      </c>
    </row>
    <row r="38" spans="1:5" ht="15.75" thickBot="1" x14ac:dyDescent="0.3">
      <c r="A38" s="9">
        <v>13</v>
      </c>
      <c r="B38" s="99" t="s">
        <v>22</v>
      </c>
      <c r="C38" s="100"/>
      <c r="D38" s="101"/>
      <c r="E38" s="17">
        <v>65014.79</v>
      </c>
    </row>
    <row r="39" spans="1:5" ht="27.6" customHeight="1" thickBot="1" x14ac:dyDescent="0.3">
      <c r="A39" s="5">
        <v>14</v>
      </c>
      <c r="B39" s="102" t="s">
        <v>23</v>
      </c>
      <c r="C39" s="103"/>
      <c r="D39" s="104"/>
      <c r="E39" s="19">
        <v>145402.38</v>
      </c>
    </row>
    <row r="40" spans="1:5" ht="15.75" thickBot="1" x14ac:dyDescent="0.3">
      <c r="A40" s="9">
        <v>15</v>
      </c>
      <c r="B40" s="64" t="s">
        <v>30</v>
      </c>
      <c r="C40" s="65"/>
      <c r="D40" s="65"/>
      <c r="E40" s="66">
        <v>10795.5</v>
      </c>
    </row>
    <row r="41" spans="1:5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1997085.56</v>
      </c>
    </row>
  </sheetData>
  <mergeCells count="34">
    <mergeCell ref="B13:D13"/>
    <mergeCell ref="B14:D14"/>
    <mergeCell ref="B18:D18"/>
    <mergeCell ref="B19:D19"/>
    <mergeCell ref="A1:E1"/>
    <mergeCell ref="A2:D2"/>
    <mergeCell ref="B3:D3"/>
    <mergeCell ref="B4:D4"/>
    <mergeCell ref="B5:D5"/>
    <mergeCell ref="B39:D39"/>
    <mergeCell ref="B10:D10"/>
    <mergeCell ref="B15:D15"/>
    <mergeCell ref="B7:D7"/>
    <mergeCell ref="B8:D8"/>
    <mergeCell ref="B9:D9"/>
    <mergeCell ref="B16:D16"/>
    <mergeCell ref="B37:D37"/>
    <mergeCell ref="B23:D23"/>
    <mergeCell ref="B21:D21"/>
    <mergeCell ref="B12:D12"/>
    <mergeCell ref="B20:D20"/>
    <mergeCell ref="B22:D22"/>
    <mergeCell ref="B24:D24"/>
    <mergeCell ref="B28:D28"/>
    <mergeCell ref="B38:D38"/>
    <mergeCell ref="B33:D33"/>
    <mergeCell ref="B36:D36"/>
    <mergeCell ref="B26:D26"/>
    <mergeCell ref="B34:D34"/>
    <mergeCell ref="B35:D35"/>
    <mergeCell ref="B29:D29"/>
    <mergeCell ref="B30:D30"/>
    <mergeCell ref="B32:D32"/>
    <mergeCell ref="B27:D2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E34" sqref="E3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5.5703125" style="3" customWidth="1"/>
    <col min="4" max="4" width="16.28515625" customWidth="1"/>
    <col min="5" max="5" width="17.5703125" customWidth="1"/>
    <col min="6" max="6" width="13.28515625" customWidth="1"/>
    <col min="7" max="7" width="11" hidden="1" customWidth="1"/>
    <col min="8" max="8" width="10.28515625" hidden="1" customWidth="1"/>
    <col min="9" max="9" width="12.42578125" customWidth="1"/>
    <col min="10" max="10" width="9.7109375" bestFit="1" customWidth="1"/>
  </cols>
  <sheetData>
    <row r="1" spans="1:8" ht="36" customHeight="1" x14ac:dyDescent="0.25">
      <c r="A1" s="87" t="s">
        <v>36</v>
      </c>
      <c r="B1" s="87"/>
      <c r="C1" s="87"/>
      <c r="D1" s="87"/>
      <c r="E1" s="87"/>
    </row>
    <row r="2" spans="1:8" ht="14.65" customHeight="1" x14ac:dyDescent="0.25">
      <c r="A2" s="88"/>
      <c r="B2" s="88"/>
      <c r="C2" s="88"/>
      <c r="D2" s="88"/>
      <c r="E2" s="81"/>
    </row>
    <row r="3" spans="1:8" ht="14.45" customHeight="1" x14ac:dyDescent="0.25">
      <c r="A3" s="79">
        <v>1</v>
      </c>
      <c r="B3" s="96" t="s">
        <v>159</v>
      </c>
      <c r="C3" s="97"/>
      <c r="D3" s="98"/>
      <c r="E3" s="80">
        <f>G3+H3</f>
        <v>2511004.5299999998</v>
      </c>
      <c r="G3">
        <v>2476949.13</v>
      </c>
      <c r="H3">
        <v>34055.4</v>
      </c>
    </row>
    <row r="4" spans="1:8" ht="14.4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2655273.5499999998</v>
      </c>
      <c r="G4">
        <v>2621358.71</v>
      </c>
      <c r="H4">
        <v>33914.839999999997</v>
      </c>
    </row>
    <row r="5" spans="1:8" ht="14.45" customHeight="1" x14ac:dyDescent="0.25">
      <c r="A5" s="79">
        <v>3</v>
      </c>
      <c r="B5" s="96" t="s">
        <v>161</v>
      </c>
      <c r="C5" s="97"/>
      <c r="D5" s="98"/>
      <c r="E5" s="80">
        <f>G5+H5</f>
        <v>766168.37</v>
      </c>
      <c r="G5">
        <v>745133.44</v>
      </c>
      <c r="H5">
        <v>21034.93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39" customHeight="1" thickBot="1" x14ac:dyDescent="0.3">
      <c r="A8" s="5">
        <v>1</v>
      </c>
      <c r="B8" s="93" t="s">
        <v>5</v>
      </c>
      <c r="C8" s="94"/>
      <c r="D8" s="95"/>
      <c r="E8" s="10">
        <f>45257.94+58792.16</f>
        <v>104050.1</v>
      </c>
    </row>
    <row r="9" spans="1:8" ht="39.75" customHeight="1" thickBot="1" x14ac:dyDescent="0.3">
      <c r="A9" s="5">
        <v>2</v>
      </c>
      <c r="B9" s="125" t="s">
        <v>6</v>
      </c>
      <c r="C9" s="126"/>
      <c r="D9" s="127"/>
      <c r="E9" s="8">
        <f>37090.36+48217.47</f>
        <v>85307.83</v>
      </c>
    </row>
    <row r="10" spans="1:8" ht="43.5" customHeight="1" x14ac:dyDescent="0.25">
      <c r="A10" s="48">
        <v>3</v>
      </c>
      <c r="B10" s="90" t="s">
        <v>7</v>
      </c>
      <c r="C10" s="91"/>
      <c r="D10" s="92"/>
      <c r="E10" s="28">
        <f>63173.23+17125.19</f>
        <v>80298.42</v>
      </c>
    </row>
    <row r="11" spans="1:8" x14ac:dyDescent="0.25">
      <c r="A11" s="49"/>
      <c r="B11" s="29" t="s">
        <v>8</v>
      </c>
      <c r="C11" s="30"/>
      <c r="D11" s="31"/>
      <c r="E11" s="32">
        <f>E12</f>
        <v>50000</v>
      </c>
    </row>
    <row r="12" spans="1:8" x14ac:dyDescent="0.25">
      <c r="A12" s="33"/>
      <c r="B12" s="128" t="s">
        <v>170</v>
      </c>
      <c r="C12" s="129"/>
      <c r="D12" s="130"/>
      <c r="E12" s="21">
        <v>50000</v>
      </c>
    </row>
    <row r="13" spans="1:8" ht="15.75" thickBot="1" x14ac:dyDescent="0.3">
      <c r="A13" s="35"/>
      <c r="B13" s="122"/>
      <c r="C13" s="123"/>
      <c r="D13" s="124"/>
      <c r="E13" s="36"/>
    </row>
    <row r="14" spans="1:8" ht="39.75" customHeight="1" x14ac:dyDescent="0.25">
      <c r="A14" s="25">
        <v>4</v>
      </c>
      <c r="B14" s="90" t="s">
        <v>9</v>
      </c>
      <c r="C14" s="91"/>
      <c r="D14" s="92"/>
      <c r="E14" s="28">
        <f>81756.75+104167.52+36799.58+8839.51</f>
        <v>231563.36000000004</v>
      </c>
    </row>
    <row r="15" spans="1:8" x14ac:dyDescent="0.25">
      <c r="A15" s="49"/>
      <c r="B15" s="29" t="s">
        <v>8</v>
      </c>
      <c r="C15" s="30"/>
      <c r="D15" s="31"/>
      <c r="E15" s="32"/>
    </row>
    <row r="16" spans="1:8" ht="15.75" thickBot="1" x14ac:dyDescent="0.3">
      <c r="A16" s="37"/>
      <c r="B16" s="119"/>
      <c r="C16" s="120"/>
      <c r="D16" s="121"/>
      <c r="E16" s="18"/>
    </row>
    <row r="17" spans="1:5" ht="21" customHeight="1" thickBot="1" x14ac:dyDescent="0.3">
      <c r="A17" s="5">
        <v>5</v>
      </c>
      <c r="B17" s="118" t="s">
        <v>10</v>
      </c>
      <c r="C17" s="118"/>
      <c r="D17" s="118"/>
      <c r="E17" s="17">
        <v>0</v>
      </c>
    </row>
    <row r="18" spans="1:5" ht="29.25" customHeight="1" thickBot="1" x14ac:dyDescent="0.3">
      <c r="A18" s="50">
        <v>6</v>
      </c>
      <c r="B18" s="105" t="s">
        <v>11</v>
      </c>
      <c r="C18" s="106"/>
      <c r="D18" s="107"/>
      <c r="E18" s="38">
        <v>0</v>
      </c>
    </row>
    <row r="19" spans="1:5" x14ac:dyDescent="0.25">
      <c r="A19" s="48">
        <v>7</v>
      </c>
      <c r="B19" s="111" t="s">
        <v>12</v>
      </c>
      <c r="C19" s="112"/>
      <c r="D19" s="113"/>
      <c r="E19" s="39">
        <f>SUM(E21:E24)</f>
        <v>74410.820000000007</v>
      </c>
    </row>
    <row r="20" spans="1:5" x14ac:dyDescent="0.25">
      <c r="A20" s="49"/>
      <c r="B20" s="40" t="s">
        <v>13</v>
      </c>
      <c r="C20" s="14"/>
      <c r="D20" s="15"/>
      <c r="E20" s="41"/>
    </row>
    <row r="21" spans="1:5" x14ac:dyDescent="0.25">
      <c r="A21" s="33"/>
      <c r="B21" s="108" t="s">
        <v>14</v>
      </c>
      <c r="C21" s="108"/>
      <c r="D21" s="108"/>
      <c r="E21" s="13">
        <v>74355.360000000001</v>
      </c>
    </row>
    <row r="22" spans="1:5" x14ac:dyDescent="0.25">
      <c r="A22" s="42"/>
      <c r="B22" s="108" t="s">
        <v>15</v>
      </c>
      <c r="C22" s="108"/>
      <c r="D22" s="108"/>
      <c r="E22" s="13">
        <v>0</v>
      </c>
    </row>
    <row r="23" spans="1:5" x14ac:dyDescent="0.25">
      <c r="A23" s="26"/>
      <c r="B23" s="114" t="s">
        <v>16</v>
      </c>
      <c r="C23" s="115"/>
      <c r="D23" s="116"/>
      <c r="E23" s="13">
        <v>55.46</v>
      </c>
    </row>
    <row r="24" spans="1:5" ht="15.75" thickBot="1" x14ac:dyDescent="0.3">
      <c r="A24" s="43"/>
      <c r="B24" s="109" t="s">
        <v>17</v>
      </c>
      <c r="C24" s="109"/>
      <c r="D24" s="109"/>
      <c r="E24" s="16">
        <v>0</v>
      </c>
    </row>
    <row r="25" spans="1:5" x14ac:dyDescent="0.25">
      <c r="A25" s="48">
        <v>8</v>
      </c>
      <c r="B25" s="90" t="s">
        <v>18</v>
      </c>
      <c r="C25" s="91"/>
      <c r="D25" s="92"/>
      <c r="E25" s="39">
        <f>SUM(E27:E28)</f>
        <v>27552</v>
      </c>
    </row>
    <row r="26" spans="1:5" x14ac:dyDescent="0.25">
      <c r="A26" s="49"/>
      <c r="B26" s="40" t="s">
        <v>13</v>
      </c>
      <c r="C26" s="11"/>
      <c r="D26" s="12"/>
      <c r="E26" s="41"/>
    </row>
    <row r="27" spans="1:5" x14ac:dyDescent="0.25">
      <c r="A27" s="49"/>
      <c r="B27" s="110" t="s">
        <v>19</v>
      </c>
      <c r="C27" s="110"/>
      <c r="D27" s="110"/>
      <c r="E27" s="13">
        <v>0</v>
      </c>
    </row>
    <row r="28" spans="1:5" ht="15.75" thickBot="1" x14ac:dyDescent="0.3">
      <c r="A28" s="50"/>
      <c r="B28" s="117" t="s">
        <v>20</v>
      </c>
      <c r="C28" s="117"/>
      <c r="D28" s="117"/>
      <c r="E28" s="16">
        <v>27552</v>
      </c>
    </row>
    <row r="29" spans="1:5" ht="15.75" thickBot="1" x14ac:dyDescent="0.3">
      <c r="A29" s="9">
        <v>9</v>
      </c>
      <c r="B29" s="99" t="s">
        <v>1</v>
      </c>
      <c r="C29" s="100"/>
      <c r="D29" s="101"/>
      <c r="E29" s="17">
        <v>13422</v>
      </c>
    </row>
    <row r="30" spans="1:5" ht="15.75" thickBot="1" x14ac:dyDescent="0.3">
      <c r="A30" s="9">
        <v>10</v>
      </c>
      <c r="B30" s="99" t="s">
        <v>2</v>
      </c>
      <c r="C30" s="100"/>
      <c r="D30" s="101"/>
      <c r="E30" s="17">
        <v>10561.8</v>
      </c>
    </row>
    <row r="31" spans="1:5" ht="15.75" thickBot="1" x14ac:dyDescent="0.3">
      <c r="A31" s="9">
        <v>11</v>
      </c>
      <c r="B31" s="99" t="s">
        <v>3</v>
      </c>
      <c r="C31" s="100"/>
      <c r="D31" s="101"/>
      <c r="E31" s="17">
        <f>30087.79+39114.14</f>
        <v>69201.929999999993</v>
      </c>
    </row>
    <row r="32" spans="1:5" ht="15.75" thickBot="1" x14ac:dyDescent="0.3">
      <c r="A32" s="9">
        <v>12</v>
      </c>
      <c r="B32" s="99" t="s">
        <v>21</v>
      </c>
      <c r="C32" s="100"/>
      <c r="D32" s="101"/>
      <c r="E32" s="17">
        <v>48488.57</v>
      </c>
    </row>
    <row r="33" spans="1:5" ht="15.75" thickBot="1" x14ac:dyDescent="0.3">
      <c r="A33" s="9">
        <v>13</v>
      </c>
      <c r="B33" s="99" t="s">
        <v>22</v>
      </c>
      <c r="C33" s="100"/>
      <c r="D33" s="101"/>
      <c r="E33" s="17">
        <v>59788.21</v>
      </c>
    </row>
    <row r="34" spans="1:5" ht="30" customHeight="1" thickBot="1" x14ac:dyDescent="0.3">
      <c r="A34" s="5">
        <v>14</v>
      </c>
      <c r="B34" s="102" t="s">
        <v>164</v>
      </c>
      <c r="C34" s="103"/>
      <c r="D34" s="104"/>
      <c r="E34" s="19">
        <f>2937676.02+125386.35</f>
        <v>3063062.37</v>
      </c>
    </row>
    <row r="35" spans="1:5" ht="15.75" thickBot="1" x14ac:dyDescent="0.3">
      <c r="A35" s="9">
        <v>15</v>
      </c>
      <c r="B35" s="64" t="s">
        <v>30</v>
      </c>
      <c r="C35" s="65"/>
      <c r="D35" s="65"/>
      <c r="E35" s="66">
        <v>9927.65</v>
      </c>
    </row>
    <row r="36" spans="1:5" ht="15.75" thickBot="1" x14ac:dyDescent="0.3">
      <c r="A36" s="5">
        <v>16</v>
      </c>
      <c r="B36" s="44" t="s">
        <v>24</v>
      </c>
      <c r="C36" s="45"/>
      <c r="D36" s="45"/>
      <c r="E36" s="8">
        <f>SUM(E34+E33+E32+E31+E30+E29+E25+E19+E18+E17+E14+E10+E9+E8+E35)</f>
        <v>3877635.0599999996</v>
      </c>
    </row>
  </sheetData>
  <mergeCells count="29">
    <mergeCell ref="A1:E1"/>
    <mergeCell ref="A2:D2"/>
    <mergeCell ref="B3:D3"/>
    <mergeCell ref="B4:D4"/>
    <mergeCell ref="B5:D5"/>
    <mergeCell ref="B13:D13"/>
    <mergeCell ref="B7:D7"/>
    <mergeCell ref="B8:D8"/>
    <mergeCell ref="B9:D9"/>
    <mergeCell ref="B10:D10"/>
    <mergeCell ref="B12:D12"/>
    <mergeCell ref="B24:D24"/>
    <mergeCell ref="B14:D14"/>
    <mergeCell ref="B16:D16"/>
    <mergeCell ref="B17:D17"/>
    <mergeCell ref="B18:D18"/>
    <mergeCell ref="B19:D19"/>
    <mergeCell ref="B21:D21"/>
    <mergeCell ref="B22:D22"/>
    <mergeCell ref="B23:D23"/>
    <mergeCell ref="B32:D32"/>
    <mergeCell ref="B33:D33"/>
    <mergeCell ref="B34:D34"/>
    <mergeCell ref="B25:D25"/>
    <mergeCell ref="B27:D27"/>
    <mergeCell ref="B28:D28"/>
    <mergeCell ref="B29:D29"/>
    <mergeCell ref="B30:D30"/>
    <mergeCell ref="B31:D31"/>
  </mergeCells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3" workbookViewId="0">
      <selection activeCell="I24" sqref="I24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42578125" customWidth="1"/>
    <col min="7" max="7" width="11" hidden="1" customWidth="1"/>
    <col min="8" max="8" width="10" hidden="1" customWidth="1"/>
  </cols>
  <sheetData>
    <row r="1" spans="1:8" ht="36.6" customHeight="1" x14ac:dyDescent="0.25">
      <c r="A1" s="87" t="s">
        <v>31</v>
      </c>
      <c r="B1" s="87"/>
      <c r="C1" s="87"/>
      <c r="D1" s="87"/>
      <c r="E1" s="87"/>
    </row>
    <row r="2" spans="1:8" ht="14.65" customHeight="1" x14ac:dyDescent="0.25">
      <c r="A2" s="88"/>
      <c r="B2" s="88"/>
      <c r="C2" s="88"/>
      <c r="D2" s="88"/>
      <c r="E2" s="81"/>
    </row>
    <row r="3" spans="1:8" ht="14.45" customHeight="1" x14ac:dyDescent="0.25">
      <c r="A3" s="79">
        <v>1</v>
      </c>
      <c r="B3" s="96" t="s">
        <v>159</v>
      </c>
      <c r="C3" s="97"/>
      <c r="D3" s="98"/>
      <c r="E3" s="80">
        <f>G3+H3</f>
        <v>4395970.7399999993</v>
      </c>
      <c r="G3">
        <v>4292246.9399999995</v>
      </c>
      <c r="H3" s="86">
        <v>103723.8</v>
      </c>
    </row>
    <row r="4" spans="1:8" ht="1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4180988.2200000007</v>
      </c>
      <c r="G4">
        <v>4068793.0100000007</v>
      </c>
      <c r="H4">
        <v>112195.21</v>
      </c>
    </row>
    <row r="5" spans="1:8" ht="14.45" customHeight="1" x14ac:dyDescent="0.25">
      <c r="A5" s="79">
        <v>3</v>
      </c>
      <c r="B5" s="96" t="s">
        <v>161</v>
      </c>
      <c r="C5" s="97"/>
      <c r="D5" s="98"/>
      <c r="E5" s="80">
        <f>G5+H5</f>
        <v>1173525.9099999985</v>
      </c>
      <c r="G5">
        <v>1179454.0699999984</v>
      </c>
      <c r="H5">
        <v>-5928.16</v>
      </c>
    </row>
    <row r="6" spans="1:8" ht="15.75" thickBot="1" x14ac:dyDescent="0.3">
      <c r="A6" s="4"/>
      <c r="B6" s="6"/>
      <c r="C6" s="7"/>
      <c r="D6" s="6"/>
      <c r="E6" s="7"/>
    </row>
    <row r="7" spans="1:8" ht="30.6" customHeight="1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39.75" customHeight="1" thickBot="1" x14ac:dyDescent="0.3">
      <c r="A8" s="5">
        <v>1</v>
      </c>
      <c r="B8" s="93" t="s">
        <v>5</v>
      </c>
      <c r="C8" s="94"/>
      <c r="D8" s="95"/>
      <c r="E8" s="10">
        <v>83604.649999999994</v>
      </c>
    </row>
    <row r="9" spans="1:8" ht="40.5" customHeight="1" thickBot="1" x14ac:dyDescent="0.3">
      <c r="A9" s="5">
        <v>2</v>
      </c>
      <c r="B9" s="125" t="s">
        <v>6</v>
      </c>
      <c r="C9" s="126"/>
      <c r="D9" s="127"/>
      <c r="E9" s="8">
        <v>68617.16</v>
      </c>
    </row>
    <row r="10" spans="1:8" ht="40.5" customHeight="1" x14ac:dyDescent="0.25">
      <c r="A10" s="48">
        <v>3</v>
      </c>
      <c r="B10" s="90" t="s">
        <v>7</v>
      </c>
      <c r="C10" s="91"/>
      <c r="D10" s="92"/>
      <c r="E10" s="28">
        <v>24370.47</v>
      </c>
    </row>
    <row r="11" spans="1:8" x14ac:dyDescent="0.25">
      <c r="A11" s="49"/>
      <c r="B11" s="29" t="s">
        <v>8</v>
      </c>
      <c r="C11" s="30"/>
      <c r="D11" s="31"/>
      <c r="E11" s="32"/>
    </row>
    <row r="12" spans="1:8" ht="15.75" thickBot="1" x14ac:dyDescent="0.3">
      <c r="A12" s="35"/>
      <c r="B12" s="122"/>
      <c r="C12" s="123"/>
      <c r="D12" s="124"/>
      <c r="E12" s="36"/>
    </row>
    <row r="13" spans="1:8" ht="40.5" customHeight="1" x14ac:dyDescent="0.25">
      <c r="A13" s="25">
        <v>4</v>
      </c>
      <c r="B13" s="90" t="s">
        <v>9</v>
      </c>
      <c r="C13" s="91"/>
      <c r="D13" s="92"/>
      <c r="E13" s="28">
        <f>148238.36+13779.26</f>
        <v>162017.62</v>
      </c>
    </row>
    <row r="14" spans="1:8" x14ac:dyDescent="0.25">
      <c r="A14" s="49"/>
      <c r="B14" s="29" t="s">
        <v>8</v>
      </c>
      <c r="C14" s="30"/>
      <c r="D14" s="31"/>
      <c r="E14" s="32"/>
    </row>
    <row r="15" spans="1:8" ht="15.75" thickBot="1" x14ac:dyDescent="0.3">
      <c r="A15" s="37"/>
      <c r="B15" s="119"/>
      <c r="C15" s="120"/>
      <c r="D15" s="121"/>
      <c r="E15" s="18"/>
    </row>
    <row r="16" spans="1:8" ht="15.75" thickBot="1" x14ac:dyDescent="0.3">
      <c r="A16" s="5">
        <v>5</v>
      </c>
      <c r="B16" s="118" t="s">
        <v>10</v>
      </c>
      <c r="C16" s="118"/>
      <c r="D16" s="118"/>
      <c r="E16" s="17">
        <v>0</v>
      </c>
    </row>
    <row r="17" spans="1:5" ht="28.5" customHeight="1" thickBot="1" x14ac:dyDescent="0.3">
      <c r="A17" s="50">
        <v>6</v>
      </c>
      <c r="B17" s="105" t="s">
        <v>11</v>
      </c>
      <c r="C17" s="106"/>
      <c r="D17" s="107"/>
      <c r="E17" s="38">
        <v>0</v>
      </c>
    </row>
    <row r="18" spans="1:5" x14ac:dyDescent="0.25">
      <c r="A18" s="48">
        <v>7</v>
      </c>
      <c r="B18" s="111" t="s">
        <v>12</v>
      </c>
      <c r="C18" s="112"/>
      <c r="D18" s="113"/>
      <c r="E18" s="39">
        <f>SUM(E20:E23)</f>
        <v>78198.240000000005</v>
      </c>
    </row>
    <row r="19" spans="1:5" x14ac:dyDescent="0.25">
      <c r="A19" s="49"/>
      <c r="B19" s="40" t="s">
        <v>13</v>
      </c>
      <c r="C19" s="14"/>
      <c r="D19" s="15"/>
      <c r="E19" s="41"/>
    </row>
    <row r="20" spans="1:5" x14ac:dyDescent="0.25">
      <c r="A20" s="33"/>
      <c r="B20" s="108" t="s">
        <v>14</v>
      </c>
      <c r="C20" s="108"/>
      <c r="D20" s="108"/>
      <c r="E20" s="13">
        <v>74355.360000000001</v>
      </c>
    </row>
    <row r="21" spans="1:5" x14ac:dyDescent="0.25">
      <c r="A21" s="42"/>
      <c r="B21" s="108" t="s">
        <v>15</v>
      </c>
      <c r="C21" s="108"/>
      <c r="D21" s="108"/>
      <c r="E21" s="13">
        <v>3787.42</v>
      </c>
    </row>
    <row r="22" spans="1:5" x14ac:dyDescent="0.25">
      <c r="A22" s="26"/>
      <c r="B22" s="114" t="s">
        <v>16</v>
      </c>
      <c r="C22" s="115"/>
      <c r="D22" s="116"/>
      <c r="E22" s="13">
        <v>55.46</v>
      </c>
    </row>
    <row r="23" spans="1:5" ht="15.75" thickBot="1" x14ac:dyDescent="0.3">
      <c r="A23" s="43"/>
      <c r="B23" s="109" t="s">
        <v>17</v>
      </c>
      <c r="C23" s="109"/>
      <c r="D23" s="109"/>
      <c r="E23" s="16">
        <v>0</v>
      </c>
    </row>
    <row r="24" spans="1:5" x14ac:dyDescent="0.25">
      <c r="A24" s="48">
        <v>8</v>
      </c>
      <c r="B24" s="90" t="s">
        <v>18</v>
      </c>
      <c r="C24" s="91"/>
      <c r="D24" s="92"/>
      <c r="E24" s="39">
        <f>SUM(E26:E27)</f>
        <v>0</v>
      </c>
    </row>
    <row r="25" spans="1:5" x14ac:dyDescent="0.25">
      <c r="A25" s="49"/>
      <c r="B25" s="40" t="s">
        <v>13</v>
      </c>
      <c r="C25" s="11"/>
      <c r="D25" s="12"/>
      <c r="E25" s="41"/>
    </row>
    <row r="26" spans="1:5" x14ac:dyDescent="0.25">
      <c r="A26" s="49"/>
      <c r="B26" s="110" t="s">
        <v>19</v>
      </c>
      <c r="C26" s="110"/>
      <c r="D26" s="110"/>
      <c r="E26" s="13">
        <v>0</v>
      </c>
    </row>
    <row r="27" spans="1:5" ht="15.75" thickBot="1" x14ac:dyDescent="0.3">
      <c r="A27" s="50"/>
      <c r="B27" s="117" t="s">
        <v>20</v>
      </c>
      <c r="C27" s="117"/>
      <c r="D27" s="117"/>
      <c r="E27" s="16">
        <v>0</v>
      </c>
    </row>
    <row r="28" spans="1:5" ht="15.75" thickBot="1" x14ac:dyDescent="0.3">
      <c r="A28" s="9">
        <v>9</v>
      </c>
      <c r="B28" s="99" t="s">
        <v>1</v>
      </c>
      <c r="C28" s="100"/>
      <c r="D28" s="101"/>
      <c r="E28" s="17">
        <v>18971.759999999998</v>
      </c>
    </row>
    <row r="29" spans="1:5" ht="15.75" thickBot="1" x14ac:dyDescent="0.3">
      <c r="A29" s="9">
        <v>10</v>
      </c>
      <c r="B29" s="99" t="s">
        <v>2</v>
      </c>
      <c r="C29" s="100"/>
      <c r="D29" s="101"/>
      <c r="E29" s="17">
        <v>14203.8</v>
      </c>
    </row>
    <row r="30" spans="1:5" ht="15.75" thickBot="1" x14ac:dyDescent="0.3">
      <c r="A30" s="9">
        <v>11</v>
      </c>
      <c r="B30" s="99" t="s">
        <v>3</v>
      </c>
      <c r="C30" s="100"/>
      <c r="D30" s="101"/>
      <c r="E30" s="17">
        <v>55662.41</v>
      </c>
    </row>
    <row r="31" spans="1:5" ht="15.75" thickBot="1" x14ac:dyDescent="0.3">
      <c r="A31" s="9">
        <v>12</v>
      </c>
      <c r="B31" s="99" t="s">
        <v>21</v>
      </c>
      <c r="C31" s="100"/>
      <c r="D31" s="101"/>
      <c r="E31" s="17">
        <v>75262.47</v>
      </c>
    </row>
    <row r="32" spans="1:5" ht="15.75" thickBot="1" x14ac:dyDescent="0.3">
      <c r="A32" s="9">
        <v>13</v>
      </c>
      <c r="B32" s="99" t="s">
        <v>22</v>
      </c>
      <c r="C32" s="100"/>
      <c r="D32" s="101"/>
      <c r="E32" s="17">
        <v>48329.2</v>
      </c>
    </row>
    <row r="33" spans="1:5" ht="30" customHeight="1" thickBot="1" x14ac:dyDescent="0.3">
      <c r="A33" s="5">
        <v>14</v>
      </c>
      <c r="B33" s="102" t="s">
        <v>164</v>
      </c>
      <c r="C33" s="103"/>
      <c r="D33" s="104"/>
      <c r="E33" s="19">
        <f>3277650.53+227463.48</f>
        <v>3505114.01</v>
      </c>
    </row>
    <row r="34" spans="1:5" ht="15.75" thickBot="1" x14ac:dyDescent="0.3">
      <c r="A34" s="9">
        <v>15</v>
      </c>
      <c r="B34" s="64" t="s">
        <v>30</v>
      </c>
      <c r="C34" s="65"/>
      <c r="D34" s="65"/>
      <c r="E34" s="66">
        <v>8024.9139999999998</v>
      </c>
    </row>
    <row r="35" spans="1:5" ht="15.75" thickBot="1" x14ac:dyDescent="0.3">
      <c r="A35" s="5">
        <v>16</v>
      </c>
      <c r="B35" s="44" t="s">
        <v>24</v>
      </c>
      <c r="C35" s="45"/>
      <c r="D35" s="45"/>
      <c r="E35" s="8">
        <f>SUM(E34+E33+E32+E31+E30+E29+E28+E24+E18+E17+E16+E13+E10+E9+E8)</f>
        <v>4142376.7040000004</v>
      </c>
    </row>
  </sheetData>
  <mergeCells count="28">
    <mergeCell ref="A1:E1"/>
    <mergeCell ref="A2:D2"/>
    <mergeCell ref="B3:D3"/>
    <mergeCell ref="B4:D4"/>
    <mergeCell ref="B5:D5"/>
    <mergeCell ref="B12:D12"/>
    <mergeCell ref="B7:D7"/>
    <mergeCell ref="B8:D8"/>
    <mergeCell ref="B9:D9"/>
    <mergeCell ref="B10:D10"/>
    <mergeCell ref="B23:D23"/>
    <mergeCell ref="B13:D13"/>
    <mergeCell ref="B15:D15"/>
    <mergeCell ref="B16:D16"/>
    <mergeCell ref="B17:D17"/>
    <mergeCell ref="B18:D18"/>
    <mergeCell ref="B20:D20"/>
    <mergeCell ref="B21:D21"/>
    <mergeCell ref="B22:D22"/>
    <mergeCell ref="B31:D31"/>
    <mergeCell ref="B32:D32"/>
    <mergeCell ref="B33:D33"/>
    <mergeCell ref="B24:D24"/>
    <mergeCell ref="B26:D26"/>
    <mergeCell ref="B27:D27"/>
    <mergeCell ref="B28:D28"/>
    <mergeCell ref="B29:D29"/>
    <mergeCell ref="B30:D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I10" sqref="I10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1" hidden="1" customWidth="1"/>
    <col min="8" max="8" width="0" hidden="1" customWidth="1"/>
  </cols>
  <sheetData>
    <row r="1" spans="1:8" ht="36" customHeight="1" x14ac:dyDescent="0.25">
      <c r="A1" s="87" t="s">
        <v>38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1161086.21</v>
      </c>
      <c r="G3">
        <v>1149146.21</v>
      </c>
      <c r="H3">
        <v>11940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1077930.9900000002</v>
      </c>
      <c r="G4">
        <v>1065990.9900000002</v>
      </c>
      <c r="H4">
        <v>11940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347109.47999999975</v>
      </c>
      <c r="G5">
        <v>346794.47999999975</v>
      </c>
      <c r="H5">
        <v>315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2.6" customHeight="1" thickBot="1" x14ac:dyDescent="0.3">
      <c r="A8" s="5">
        <v>1</v>
      </c>
      <c r="B8" s="93" t="s">
        <v>5</v>
      </c>
      <c r="C8" s="94"/>
      <c r="D8" s="95"/>
      <c r="E8" s="10">
        <v>131956.32</v>
      </c>
    </row>
    <row r="9" spans="1:8" ht="42.6" customHeight="1" thickBot="1" x14ac:dyDescent="0.3">
      <c r="A9" s="5">
        <v>2</v>
      </c>
      <c r="B9" s="125" t="s">
        <v>6</v>
      </c>
      <c r="C9" s="126"/>
      <c r="D9" s="127"/>
      <c r="E9" s="8">
        <v>95198.61</v>
      </c>
    </row>
    <row r="10" spans="1:8" ht="42.6" customHeight="1" x14ac:dyDescent="0.25">
      <c r="A10" s="22">
        <v>3</v>
      </c>
      <c r="B10" s="90" t="s">
        <v>7</v>
      </c>
      <c r="C10" s="91"/>
      <c r="D10" s="92"/>
      <c r="E10" s="28">
        <v>1079389.92</v>
      </c>
    </row>
    <row r="11" spans="1:8" x14ac:dyDescent="0.25">
      <c r="A11" s="23"/>
      <c r="B11" s="29" t="s">
        <v>8</v>
      </c>
      <c r="C11" s="30"/>
      <c r="D11" s="31"/>
      <c r="E11" s="32">
        <f>SUM(E12:E14)</f>
        <v>1014214.51</v>
      </c>
    </row>
    <row r="12" spans="1:8" x14ac:dyDescent="0.25">
      <c r="A12" s="33"/>
      <c r="B12" s="128" t="s">
        <v>28</v>
      </c>
      <c r="C12" s="129"/>
      <c r="D12" s="130"/>
      <c r="E12" s="21">
        <v>298180.24</v>
      </c>
    </row>
    <row r="13" spans="1:8" s="53" customFormat="1" x14ac:dyDescent="0.25">
      <c r="A13" s="52"/>
      <c r="B13" s="128" t="s">
        <v>107</v>
      </c>
      <c r="C13" s="145"/>
      <c r="D13" s="146"/>
      <c r="E13" s="54">
        <v>531864.06000000006</v>
      </c>
    </row>
    <row r="14" spans="1:8" s="53" customFormat="1" x14ac:dyDescent="0.25">
      <c r="A14" s="52"/>
      <c r="B14" s="142" t="s">
        <v>154</v>
      </c>
      <c r="C14" s="143"/>
      <c r="D14" s="144"/>
      <c r="E14" s="51">
        <v>184170.21</v>
      </c>
    </row>
    <row r="15" spans="1:8" ht="15.75" thickBot="1" x14ac:dyDescent="0.3">
      <c r="A15" s="35"/>
      <c r="B15" s="122"/>
      <c r="C15" s="123"/>
      <c r="D15" s="124"/>
      <c r="E15" s="36"/>
    </row>
    <row r="16" spans="1:8" ht="40.9" customHeight="1" x14ac:dyDescent="0.25">
      <c r="A16" s="25">
        <v>4</v>
      </c>
      <c r="B16" s="90" t="s">
        <v>9</v>
      </c>
      <c r="C16" s="91"/>
      <c r="D16" s="92"/>
      <c r="E16" s="28">
        <f>229196.25+17452.29</f>
        <v>246648.54</v>
      </c>
    </row>
    <row r="17" spans="1:5" x14ac:dyDescent="0.25">
      <c r="A17" s="23"/>
      <c r="B17" s="29" t="s">
        <v>8</v>
      </c>
      <c r="C17" s="30"/>
      <c r="D17" s="31"/>
      <c r="E17" s="32">
        <f>E18</f>
        <v>29597.71</v>
      </c>
    </row>
    <row r="18" spans="1:5" x14ac:dyDescent="0.25">
      <c r="A18" s="33"/>
      <c r="B18" s="128" t="s">
        <v>145</v>
      </c>
      <c r="C18" s="129"/>
      <c r="D18" s="130"/>
      <c r="E18" s="21">
        <v>29597.71</v>
      </c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18636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53420</v>
      </c>
    </row>
    <row r="24" spans="1:5" x14ac:dyDescent="0.25">
      <c r="A24" s="22">
        <v>7</v>
      </c>
      <c r="B24" s="111" t="s">
        <v>12</v>
      </c>
      <c r="C24" s="112"/>
      <c r="D24" s="113"/>
      <c r="E24" s="39">
        <f>SUM(E26:E29)</f>
        <v>0</v>
      </c>
    </row>
    <row r="25" spans="1:5" ht="14.6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0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0</v>
      </c>
    </row>
    <row r="28" spans="1:5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4246.2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4246.2</v>
      </c>
    </row>
    <row r="33" spans="1:5" ht="15.75" thickBot="1" x14ac:dyDescent="0.3">
      <c r="A33" s="24"/>
      <c r="B33" s="117" t="s">
        <v>20</v>
      </c>
      <c r="C33" s="117"/>
      <c r="D33" s="117"/>
      <c r="E33" s="16">
        <v>0</v>
      </c>
    </row>
    <row r="34" spans="1:5" ht="15.75" thickBot="1" x14ac:dyDescent="0.3">
      <c r="A34" s="9">
        <v>9</v>
      </c>
      <c r="B34" s="99" t="s">
        <v>1</v>
      </c>
      <c r="C34" s="100"/>
      <c r="D34" s="101"/>
      <c r="E34" s="17">
        <v>26553.72</v>
      </c>
    </row>
    <row r="35" spans="1:5" ht="15.75" thickBot="1" x14ac:dyDescent="0.3">
      <c r="A35" s="9">
        <v>10</v>
      </c>
      <c r="B35" s="99" t="s">
        <v>2</v>
      </c>
      <c r="C35" s="100"/>
      <c r="D35" s="101"/>
      <c r="E35" s="17">
        <v>14568</v>
      </c>
    </row>
    <row r="36" spans="1:5" ht="15.75" thickBot="1" x14ac:dyDescent="0.3">
      <c r="A36" s="9">
        <v>11</v>
      </c>
      <c r="B36" s="99" t="s">
        <v>3</v>
      </c>
      <c r="C36" s="100"/>
      <c r="D36" s="101"/>
      <c r="E36" s="17">
        <v>77225.350000000006</v>
      </c>
    </row>
    <row r="37" spans="1:5" ht="15.75" thickBot="1" x14ac:dyDescent="0.3">
      <c r="A37" s="9">
        <v>12</v>
      </c>
      <c r="B37" s="99" t="s">
        <v>21</v>
      </c>
      <c r="C37" s="100"/>
      <c r="D37" s="101"/>
      <c r="E37" s="17">
        <v>19718.16</v>
      </c>
    </row>
    <row r="38" spans="1:5" ht="15.75" thickBot="1" x14ac:dyDescent="0.3">
      <c r="A38" s="9">
        <v>13</v>
      </c>
      <c r="B38" s="99" t="s">
        <v>22</v>
      </c>
      <c r="C38" s="100"/>
      <c r="D38" s="101"/>
      <c r="E38" s="17">
        <v>66975</v>
      </c>
    </row>
    <row r="39" spans="1:5" ht="26.65" customHeight="1" thickBot="1" x14ac:dyDescent="0.3">
      <c r="A39" s="5">
        <v>14</v>
      </c>
      <c r="B39" s="102" t="s">
        <v>23</v>
      </c>
      <c r="C39" s="103"/>
      <c r="D39" s="104"/>
      <c r="E39" s="19">
        <f>1386.43+1953.7+103471.16</f>
        <v>106811.29000000001</v>
      </c>
    </row>
    <row r="40" spans="1:5" ht="15.75" thickBot="1" x14ac:dyDescent="0.3">
      <c r="A40" s="9">
        <v>15</v>
      </c>
      <c r="B40" s="64" t="s">
        <v>30</v>
      </c>
      <c r="C40" s="65"/>
      <c r="D40" s="65"/>
      <c r="E40" s="66">
        <v>11120.99</v>
      </c>
    </row>
    <row r="41" spans="1:5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1952468.1</v>
      </c>
    </row>
  </sheetData>
  <mergeCells count="34">
    <mergeCell ref="B13:D13"/>
    <mergeCell ref="B14:D14"/>
    <mergeCell ref="B18:D18"/>
    <mergeCell ref="B19:D19"/>
    <mergeCell ref="A1:E1"/>
    <mergeCell ref="A2:D2"/>
    <mergeCell ref="B3:D3"/>
    <mergeCell ref="B4:D4"/>
    <mergeCell ref="B5:D5"/>
    <mergeCell ref="B39:D39"/>
    <mergeCell ref="B10:D10"/>
    <mergeCell ref="B15:D15"/>
    <mergeCell ref="B7:D7"/>
    <mergeCell ref="B8:D8"/>
    <mergeCell ref="B9:D9"/>
    <mergeCell ref="B16:D16"/>
    <mergeCell ref="B37:D37"/>
    <mergeCell ref="B23:D23"/>
    <mergeCell ref="B21:D21"/>
    <mergeCell ref="B12:D12"/>
    <mergeCell ref="B20:D20"/>
    <mergeCell ref="B22:D22"/>
    <mergeCell ref="B24:D24"/>
    <mergeCell ref="B28:D28"/>
    <mergeCell ref="B38:D38"/>
    <mergeCell ref="B33:D33"/>
    <mergeCell ref="B36:D36"/>
    <mergeCell ref="B26:D26"/>
    <mergeCell ref="B34:D34"/>
    <mergeCell ref="B35:D35"/>
    <mergeCell ref="B29:D29"/>
    <mergeCell ref="B30:D30"/>
    <mergeCell ref="B32:D32"/>
    <mergeCell ref="B27:D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M21" sqref="M21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0.85546875" customWidth="1"/>
    <col min="7" max="8" width="10" hidden="1" customWidth="1"/>
  </cols>
  <sheetData>
    <row r="1" spans="1:8" ht="36.6" customHeight="1" x14ac:dyDescent="0.25">
      <c r="A1" s="87" t="s">
        <v>39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985841.98</v>
      </c>
      <c r="G3">
        <v>830606.83</v>
      </c>
      <c r="H3">
        <v>155235.15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960139.89</v>
      </c>
      <c r="G4">
        <v>813461.37</v>
      </c>
      <c r="H4">
        <v>146678.51999999999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152139.21000000002</v>
      </c>
      <c r="G5">
        <v>128324.38</v>
      </c>
      <c r="H5">
        <v>23814.83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3.15" customHeight="1" thickBot="1" x14ac:dyDescent="0.3">
      <c r="A8" s="5">
        <v>1</v>
      </c>
      <c r="B8" s="93" t="s">
        <v>5</v>
      </c>
      <c r="C8" s="94"/>
      <c r="D8" s="95"/>
      <c r="E8" s="10">
        <v>105756.64</v>
      </c>
    </row>
    <row r="9" spans="1:8" ht="43.15" customHeight="1" thickBot="1" x14ac:dyDescent="0.3">
      <c r="A9" s="5">
        <v>2</v>
      </c>
      <c r="B9" s="125" t="s">
        <v>6</v>
      </c>
      <c r="C9" s="126"/>
      <c r="D9" s="127"/>
      <c r="E9" s="8">
        <v>85926.02</v>
      </c>
    </row>
    <row r="10" spans="1:8" ht="43.15" customHeight="1" x14ac:dyDescent="0.25">
      <c r="A10" s="22">
        <v>3</v>
      </c>
      <c r="B10" s="90" t="s">
        <v>7</v>
      </c>
      <c r="C10" s="91"/>
      <c r="D10" s="92"/>
      <c r="E10" s="28">
        <v>1050746.08</v>
      </c>
    </row>
    <row r="11" spans="1:8" x14ac:dyDescent="0.25">
      <c r="A11" s="23"/>
      <c r="B11" s="29" t="s">
        <v>8</v>
      </c>
      <c r="C11" s="30"/>
      <c r="D11" s="31"/>
      <c r="E11" s="32">
        <f>SUM(E12:E13)</f>
        <v>1020228.08</v>
      </c>
    </row>
    <row r="12" spans="1:8" x14ac:dyDescent="0.25">
      <c r="A12" s="33"/>
      <c r="B12" s="142" t="s">
        <v>83</v>
      </c>
      <c r="C12" s="143"/>
      <c r="D12" s="144"/>
      <c r="E12" s="34">
        <v>859086.85</v>
      </c>
    </row>
    <row r="13" spans="1:8" ht="15.75" thickBot="1" x14ac:dyDescent="0.3">
      <c r="A13" s="35"/>
      <c r="B13" s="147" t="s">
        <v>162</v>
      </c>
      <c r="C13" s="148"/>
      <c r="D13" s="149"/>
      <c r="E13" s="47">
        <v>161141.23000000001</v>
      </c>
    </row>
    <row r="14" spans="1:8" ht="41.65" customHeight="1" x14ac:dyDescent="0.25">
      <c r="A14" s="25">
        <v>4</v>
      </c>
      <c r="B14" s="90" t="s">
        <v>9</v>
      </c>
      <c r="C14" s="91"/>
      <c r="D14" s="92"/>
      <c r="E14" s="28">
        <f>191030.05+15752.4</f>
        <v>206782.44999999998</v>
      </c>
    </row>
    <row r="15" spans="1:8" x14ac:dyDescent="0.25">
      <c r="A15" s="23"/>
      <c r="B15" s="29" t="s">
        <v>8</v>
      </c>
      <c r="C15" s="30"/>
      <c r="D15" s="31"/>
      <c r="E15" s="32"/>
    </row>
    <row r="16" spans="1:8" x14ac:dyDescent="0.25">
      <c r="A16" s="33"/>
      <c r="B16" s="134"/>
      <c r="C16" s="137"/>
      <c r="D16" s="138"/>
      <c r="E16" s="21"/>
    </row>
    <row r="17" spans="1:5" x14ac:dyDescent="0.25">
      <c r="A17" s="33"/>
      <c r="B17" s="134"/>
      <c r="C17" s="135"/>
      <c r="D17" s="136"/>
      <c r="E17" s="21"/>
    </row>
    <row r="18" spans="1:5" x14ac:dyDescent="0.25">
      <c r="A18" s="33"/>
      <c r="B18" s="131"/>
      <c r="C18" s="132"/>
      <c r="D18" s="133"/>
      <c r="E18" s="34"/>
    </row>
    <row r="19" spans="1:5" ht="15.75" thickBot="1" x14ac:dyDescent="0.3">
      <c r="A19" s="37"/>
      <c r="B19" s="119"/>
      <c r="C19" s="120"/>
      <c r="D19" s="121"/>
      <c r="E19" s="18"/>
    </row>
    <row r="20" spans="1:5" ht="15.75" thickBot="1" x14ac:dyDescent="0.3">
      <c r="A20" s="5">
        <v>5</v>
      </c>
      <c r="B20" s="118" t="s">
        <v>10</v>
      </c>
      <c r="C20" s="118"/>
      <c r="D20" s="118"/>
      <c r="E20" s="17">
        <v>17481.48</v>
      </c>
    </row>
    <row r="21" spans="1:5" ht="27.6" customHeight="1" thickBot="1" x14ac:dyDescent="0.3">
      <c r="A21" s="24">
        <v>6</v>
      </c>
      <c r="B21" s="105" t="s">
        <v>11</v>
      </c>
      <c r="C21" s="106"/>
      <c r="D21" s="107"/>
      <c r="E21" s="38">
        <v>51720</v>
      </c>
    </row>
    <row r="22" spans="1:5" x14ac:dyDescent="0.25">
      <c r="A22" s="22">
        <v>7</v>
      </c>
      <c r="B22" s="111" t="s">
        <v>12</v>
      </c>
      <c r="C22" s="112"/>
      <c r="D22" s="113"/>
      <c r="E22" s="39">
        <f>SUM(E24:E27)</f>
        <v>0</v>
      </c>
    </row>
    <row r="23" spans="1:5" ht="14.65" customHeight="1" x14ac:dyDescent="0.25">
      <c r="A23" s="23"/>
      <c r="B23" s="40" t="s">
        <v>13</v>
      </c>
      <c r="C23" s="14"/>
      <c r="D23" s="15"/>
      <c r="E23" s="41"/>
    </row>
    <row r="24" spans="1:5" x14ac:dyDescent="0.25">
      <c r="A24" s="33"/>
      <c r="B24" s="108" t="s">
        <v>14</v>
      </c>
      <c r="C24" s="108"/>
      <c r="D24" s="108"/>
      <c r="E24" s="13">
        <v>0</v>
      </c>
    </row>
    <row r="25" spans="1:5" ht="14.65" customHeight="1" x14ac:dyDescent="0.25">
      <c r="A25" s="42"/>
      <c r="B25" s="108" t="s">
        <v>15</v>
      </c>
      <c r="C25" s="108"/>
      <c r="D25" s="108"/>
      <c r="E25" s="13">
        <v>0</v>
      </c>
    </row>
    <row r="26" spans="1:5" x14ac:dyDescent="0.25">
      <c r="A26" s="26"/>
      <c r="B26" s="114" t="s">
        <v>16</v>
      </c>
      <c r="C26" s="115"/>
      <c r="D26" s="116"/>
      <c r="E26" s="13">
        <v>0</v>
      </c>
    </row>
    <row r="27" spans="1:5" ht="15.75" thickBot="1" x14ac:dyDescent="0.3">
      <c r="A27" s="43"/>
      <c r="B27" s="109" t="s">
        <v>17</v>
      </c>
      <c r="C27" s="109"/>
      <c r="D27" s="109"/>
      <c r="E27" s="16">
        <v>0</v>
      </c>
    </row>
    <row r="28" spans="1:5" ht="27.6" customHeight="1" x14ac:dyDescent="0.25">
      <c r="A28" s="22">
        <v>8</v>
      </c>
      <c r="B28" s="90" t="s">
        <v>18</v>
      </c>
      <c r="C28" s="91"/>
      <c r="D28" s="92"/>
      <c r="E28" s="39">
        <f>SUM(E30:E31)</f>
        <v>684</v>
      </c>
    </row>
    <row r="29" spans="1:5" x14ac:dyDescent="0.25">
      <c r="A29" s="23"/>
      <c r="B29" s="40" t="s">
        <v>13</v>
      </c>
      <c r="C29" s="11"/>
      <c r="D29" s="12"/>
      <c r="E29" s="41"/>
    </row>
    <row r="30" spans="1:5" ht="14.65" customHeight="1" x14ac:dyDescent="0.25">
      <c r="A30" s="23"/>
      <c r="B30" s="110" t="s">
        <v>19</v>
      </c>
      <c r="C30" s="110"/>
      <c r="D30" s="110"/>
      <c r="E30" s="13">
        <v>42</v>
      </c>
    </row>
    <row r="31" spans="1:5" ht="15.75" thickBot="1" x14ac:dyDescent="0.3">
      <c r="A31" s="24"/>
      <c r="B31" s="117" t="s">
        <v>20</v>
      </c>
      <c r="C31" s="117"/>
      <c r="D31" s="117"/>
      <c r="E31" s="16">
        <v>642</v>
      </c>
    </row>
    <row r="32" spans="1:5" ht="15.75" thickBot="1" x14ac:dyDescent="0.3">
      <c r="A32" s="9">
        <v>9</v>
      </c>
      <c r="B32" s="99" t="s">
        <v>1</v>
      </c>
      <c r="C32" s="100"/>
      <c r="D32" s="101"/>
      <c r="E32" s="17">
        <v>19230.36</v>
      </c>
    </row>
    <row r="33" spans="1:5" ht="15.75" thickBot="1" x14ac:dyDescent="0.3">
      <c r="A33" s="9">
        <v>10</v>
      </c>
      <c r="B33" s="99" t="s">
        <v>2</v>
      </c>
      <c r="C33" s="100"/>
      <c r="D33" s="101"/>
      <c r="E33" s="17">
        <v>11654.4</v>
      </c>
    </row>
    <row r="34" spans="1:5" ht="15.75" thickBot="1" x14ac:dyDescent="0.3">
      <c r="A34" s="9">
        <v>11</v>
      </c>
      <c r="B34" s="99" t="s">
        <v>3</v>
      </c>
      <c r="C34" s="100"/>
      <c r="D34" s="101"/>
      <c r="E34" s="17">
        <v>69703.38</v>
      </c>
    </row>
    <row r="35" spans="1:5" ht="15.75" thickBot="1" x14ac:dyDescent="0.3">
      <c r="A35" s="9">
        <v>12</v>
      </c>
      <c r="B35" s="99" t="s">
        <v>21</v>
      </c>
      <c r="C35" s="100"/>
      <c r="D35" s="101"/>
      <c r="E35" s="17">
        <v>15047</v>
      </c>
    </row>
    <row r="36" spans="1:5" ht="15.75" thickBot="1" x14ac:dyDescent="0.3">
      <c r="A36" s="9">
        <v>13</v>
      </c>
      <c r="B36" s="99" t="s">
        <v>22</v>
      </c>
      <c r="C36" s="100"/>
      <c r="D36" s="101"/>
      <c r="E36" s="17">
        <v>60526.15</v>
      </c>
    </row>
    <row r="37" spans="1:5" ht="27.6" customHeight="1" thickBot="1" x14ac:dyDescent="0.3">
      <c r="A37" s="5">
        <v>14</v>
      </c>
      <c r="B37" s="102" t="s">
        <v>23</v>
      </c>
      <c r="C37" s="103"/>
      <c r="D37" s="104"/>
      <c r="E37" s="19">
        <f>147808.08+855.01+831.03</f>
        <v>149494.12</v>
      </c>
    </row>
    <row r="38" spans="1:5" ht="15.75" thickBot="1" x14ac:dyDescent="0.3">
      <c r="A38" s="9">
        <v>15</v>
      </c>
      <c r="B38" s="64" t="s">
        <v>30</v>
      </c>
      <c r="C38" s="65"/>
      <c r="D38" s="65"/>
      <c r="E38" s="66">
        <v>10050.18</v>
      </c>
    </row>
    <row r="39" spans="1:5" ht="15.75" thickBot="1" x14ac:dyDescent="0.3">
      <c r="A39" s="5">
        <v>16</v>
      </c>
      <c r="B39" s="44" t="s">
        <v>24</v>
      </c>
      <c r="C39" s="45"/>
      <c r="D39" s="45"/>
      <c r="E39" s="8">
        <f>SUM(E37+E36+E35+E34+E33+E32+E28+E22+E21+E20+E14+E10+E9+E8+E38)</f>
        <v>1854802.2599999998</v>
      </c>
    </row>
  </sheetData>
  <mergeCells count="32">
    <mergeCell ref="B16:D16"/>
    <mergeCell ref="B17:D17"/>
    <mergeCell ref="A1:E1"/>
    <mergeCell ref="A2:D2"/>
    <mergeCell ref="B3:D3"/>
    <mergeCell ref="B4:D4"/>
    <mergeCell ref="B5:D5"/>
    <mergeCell ref="B37:D37"/>
    <mergeCell ref="B10:D10"/>
    <mergeCell ref="B13:D13"/>
    <mergeCell ref="B7:D7"/>
    <mergeCell ref="B8:D8"/>
    <mergeCell ref="B9:D9"/>
    <mergeCell ref="B14:D14"/>
    <mergeCell ref="B35:D35"/>
    <mergeCell ref="B21:D21"/>
    <mergeCell ref="B19:D19"/>
    <mergeCell ref="B12:D12"/>
    <mergeCell ref="B18:D18"/>
    <mergeCell ref="B20:D20"/>
    <mergeCell ref="B22:D22"/>
    <mergeCell ref="B26:D26"/>
    <mergeCell ref="B36:D36"/>
    <mergeCell ref="B31:D31"/>
    <mergeCell ref="B34:D34"/>
    <mergeCell ref="B24:D24"/>
    <mergeCell ref="B32:D32"/>
    <mergeCell ref="B33:D33"/>
    <mergeCell ref="B27:D27"/>
    <mergeCell ref="B28:D28"/>
    <mergeCell ref="B30:D30"/>
    <mergeCell ref="B25:D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I13" sqref="I13"/>
    </sheetView>
  </sheetViews>
  <sheetFormatPr defaultRowHeight="15" x14ac:dyDescent="0.25"/>
  <cols>
    <col min="1" max="1" width="3.7109375" style="1" bestFit="1" customWidth="1"/>
    <col min="2" max="2" width="44.5703125" style="2" customWidth="1"/>
    <col min="3" max="3" width="13" style="3" customWidth="1"/>
    <col min="4" max="4" width="15.28515625" customWidth="1"/>
    <col min="5" max="5" width="17.5703125" customWidth="1"/>
    <col min="6" max="6" width="11.5703125" customWidth="1"/>
    <col min="7" max="7" width="10" hidden="1" customWidth="1"/>
    <col min="8" max="8" width="0" hidden="1" customWidth="1"/>
  </cols>
  <sheetData>
    <row r="1" spans="1:8" ht="34.5" customHeight="1" x14ac:dyDescent="0.25">
      <c r="A1" s="87" t="s">
        <v>40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45" customHeight="1" x14ac:dyDescent="0.25">
      <c r="A3" s="79">
        <v>1</v>
      </c>
      <c r="B3" s="96" t="s">
        <v>159</v>
      </c>
      <c r="C3" s="97"/>
      <c r="D3" s="98"/>
      <c r="E3" s="80">
        <f>G3+H3</f>
        <v>996951.57</v>
      </c>
      <c r="G3">
        <v>985251.57</v>
      </c>
      <c r="H3">
        <v>11700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968456.79</v>
      </c>
      <c r="G4">
        <v>956756.79</v>
      </c>
      <c r="H4">
        <v>11700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150406.81999999983</v>
      </c>
      <c r="G5">
        <v>150406.81999999983</v>
      </c>
      <c r="H5">
        <v>0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0.9" customHeight="1" thickBot="1" x14ac:dyDescent="0.3">
      <c r="A8" s="5">
        <v>1</v>
      </c>
      <c r="B8" s="93" t="s">
        <v>5</v>
      </c>
      <c r="C8" s="94"/>
      <c r="D8" s="95"/>
      <c r="E8" s="10">
        <v>96386.97</v>
      </c>
    </row>
    <row r="9" spans="1:8" ht="40.9" customHeight="1" thickBot="1" x14ac:dyDescent="0.3">
      <c r="A9" s="5">
        <v>2</v>
      </c>
      <c r="B9" s="125" t="s">
        <v>6</v>
      </c>
      <c r="C9" s="126"/>
      <c r="D9" s="127"/>
      <c r="E9" s="8">
        <v>79126.100000000006</v>
      </c>
    </row>
    <row r="10" spans="1:8" ht="40.9" customHeight="1" x14ac:dyDescent="0.25">
      <c r="A10" s="22">
        <v>3</v>
      </c>
      <c r="B10" s="90" t="s">
        <v>7</v>
      </c>
      <c r="C10" s="91"/>
      <c r="D10" s="92"/>
      <c r="E10" s="28">
        <v>1056468.3500000001</v>
      </c>
    </row>
    <row r="11" spans="1:8" x14ac:dyDescent="0.25">
      <c r="A11" s="23"/>
      <c r="B11" s="29" t="s">
        <v>8</v>
      </c>
      <c r="C11" s="30"/>
      <c r="D11" s="31"/>
      <c r="E11" s="32">
        <f>SUM(E12:E15)</f>
        <v>1031608.61</v>
      </c>
    </row>
    <row r="12" spans="1:8" x14ac:dyDescent="0.25">
      <c r="A12" s="33"/>
      <c r="B12" s="128" t="s">
        <v>84</v>
      </c>
      <c r="C12" s="145"/>
      <c r="D12" s="146"/>
      <c r="E12" s="21">
        <v>236576.97</v>
      </c>
    </row>
    <row r="13" spans="1:8" x14ac:dyDescent="0.25">
      <c r="A13" s="33"/>
      <c r="B13" s="142" t="s">
        <v>128</v>
      </c>
      <c r="C13" s="143"/>
      <c r="D13" s="144"/>
      <c r="E13" s="34">
        <v>747976.24</v>
      </c>
    </row>
    <row r="14" spans="1:8" x14ac:dyDescent="0.25">
      <c r="A14" s="33"/>
      <c r="B14" s="128" t="s">
        <v>162</v>
      </c>
      <c r="C14" s="145"/>
      <c r="D14" s="146"/>
      <c r="E14" s="21">
        <v>43812.24</v>
      </c>
    </row>
    <row r="15" spans="1:8" ht="15.75" thickBot="1" x14ac:dyDescent="0.3">
      <c r="A15" s="35"/>
      <c r="B15" s="139" t="s">
        <v>165</v>
      </c>
      <c r="C15" s="140"/>
      <c r="D15" s="141"/>
      <c r="E15" s="47">
        <v>3243.16</v>
      </c>
    </row>
    <row r="16" spans="1:8" ht="41.65" customHeight="1" x14ac:dyDescent="0.25">
      <c r="A16" s="25">
        <v>4</v>
      </c>
      <c r="B16" s="90" t="s">
        <v>9</v>
      </c>
      <c r="C16" s="91"/>
      <c r="D16" s="92"/>
      <c r="E16" s="28">
        <f>174184.66+14505.83</f>
        <v>188690.49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34"/>
      <c r="C18" s="137"/>
      <c r="D18" s="138"/>
      <c r="E18" s="21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" customHeight="1" thickBot="1" x14ac:dyDescent="0.3">
      <c r="A22" s="5">
        <v>5</v>
      </c>
      <c r="B22" s="118" t="s">
        <v>10</v>
      </c>
      <c r="C22" s="118"/>
      <c r="D22" s="118"/>
      <c r="E22" s="17">
        <v>12274.8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14660</v>
      </c>
    </row>
    <row r="24" spans="1:5" ht="14.65" customHeight="1" x14ac:dyDescent="0.25">
      <c r="A24" s="22">
        <v>7</v>
      </c>
      <c r="B24" s="111" t="s">
        <v>12</v>
      </c>
      <c r="C24" s="112"/>
      <c r="D24" s="113"/>
      <c r="E24" s="39">
        <f>SUM(E26:E29)</f>
        <v>0</v>
      </c>
    </row>
    <row r="25" spans="1:5" ht="15" customHeight="1" x14ac:dyDescent="0.25">
      <c r="A25" s="23"/>
      <c r="B25" s="40" t="s">
        <v>13</v>
      </c>
      <c r="C25" s="14"/>
      <c r="D25" s="15"/>
      <c r="E25" s="41"/>
    </row>
    <row r="26" spans="1:5" x14ac:dyDescent="0.25">
      <c r="A26" s="33"/>
      <c r="B26" s="108" t="s">
        <v>14</v>
      </c>
      <c r="C26" s="108"/>
      <c r="D26" s="108"/>
      <c r="E26" s="13">
        <v>0</v>
      </c>
    </row>
    <row r="27" spans="1:5" ht="14.65" customHeight="1" x14ac:dyDescent="0.25">
      <c r="A27" s="42"/>
      <c r="B27" s="108" t="s">
        <v>15</v>
      </c>
      <c r="C27" s="108"/>
      <c r="D27" s="108"/>
      <c r="E27" s="13">
        <v>0</v>
      </c>
    </row>
    <row r="28" spans="1:5" x14ac:dyDescent="0.25">
      <c r="A28" s="26"/>
      <c r="B28" s="114" t="s">
        <v>16</v>
      </c>
      <c r="C28" s="115"/>
      <c r="D28" s="116"/>
      <c r="E28" s="13">
        <v>0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.6" customHeight="1" x14ac:dyDescent="0.25">
      <c r="A30" s="22">
        <v>8</v>
      </c>
      <c r="B30" s="90" t="s">
        <v>18</v>
      </c>
      <c r="C30" s="91"/>
      <c r="D30" s="92"/>
      <c r="E30" s="39">
        <f>SUM(E32:E33)</f>
        <v>3833.4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ht="14.65" customHeight="1" x14ac:dyDescent="0.25">
      <c r="A32" s="23"/>
      <c r="B32" s="110" t="s">
        <v>19</v>
      </c>
      <c r="C32" s="110"/>
      <c r="D32" s="110"/>
      <c r="E32" s="13">
        <v>3833.4</v>
      </c>
    </row>
    <row r="33" spans="1:5" ht="15" customHeight="1" thickBot="1" x14ac:dyDescent="0.3">
      <c r="A33" s="24"/>
      <c r="B33" s="117" t="s">
        <v>20</v>
      </c>
      <c r="C33" s="117"/>
      <c r="D33" s="117"/>
      <c r="E33" s="16">
        <v>0</v>
      </c>
    </row>
    <row r="34" spans="1:5" ht="15.75" thickBot="1" x14ac:dyDescent="0.3">
      <c r="A34" s="9">
        <v>9</v>
      </c>
      <c r="B34" s="99" t="s">
        <v>1</v>
      </c>
      <c r="C34" s="100"/>
      <c r="D34" s="101"/>
      <c r="E34" s="17">
        <v>22076.76</v>
      </c>
    </row>
    <row r="35" spans="1:5" ht="15.75" thickBot="1" x14ac:dyDescent="0.3">
      <c r="A35" s="9">
        <v>10</v>
      </c>
      <c r="B35" s="99" t="s">
        <v>2</v>
      </c>
      <c r="C35" s="100"/>
      <c r="D35" s="101"/>
      <c r="E35" s="17">
        <v>10926</v>
      </c>
    </row>
    <row r="36" spans="1:5" ht="15.75" thickBot="1" x14ac:dyDescent="0.3">
      <c r="A36" s="9">
        <v>11</v>
      </c>
      <c r="B36" s="99" t="s">
        <v>3</v>
      </c>
      <c r="C36" s="100"/>
      <c r="D36" s="101"/>
      <c r="E36" s="17">
        <v>64187.29</v>
      </c>
    </row>
    <row r="37" spans="1:5" ht="15.75" thickBot="1" x14ac:dyDescent="0.3">
      <c r="A37" s="9">
        <v>12</v>
      </c>
      <c r="B37" s="99" t="s">
        <v>21</v>
      </c>
      <c r="C37" s="100"/>
      <c r="D37" s="101"/>
      <c r="E37" s="17">
        <v>24721.84</v>
      </c>
    </row>
    <row r="38" spans="1:5" ht="15.75" thickBot="1" x14ac:dyDescent="0.3">
      <c r="A38" s="9">
        <v>13</v>
      </c>
      <c r="B38" s="99" t="s">
        <v>22</v>
      </c>
      <c r="C38" s="100"/>
      <c r="D38" s="101"/>
      <c r="E38" s="17">
        <v>55682.83</v>
      </c>
    </row>
    <row r="39" spans="1:5" ht="26.65" customHeight="1" thickBot="1" x14ac:dyDescent="0.3">
      <c r="A39" s="5">
        <v>14</v>
      </c>
      <c r="B39" s="102" t="s">
        <v>23</v>
      </c>
      <c r="C39" s="103"/>
      <c r="D39" s="104"/>
      <c r="E39" s="19">
        <v>87037.65</v>
      </c>
    </row>
    <row r="40" spans="1:5" ht="15.75" thickBot="1" x14ac:dyDescent="0.3">
      <c r="A40" s="9">
        <v>15</v>
      </c>
      <c r="B40" s="64" t="s">
        <v>30</v>
      </c>
      <c r="C40" s="65"/>
      <c r="D40" s="65"/>
      <c r="E40" s="66">
        <v>9245.9599999999991</v>
      </c>
    </row>
    <row r="41" spans="1:5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1725318.4400000002</v>
      </c>
    </row>
  </sheetData>
  <mergeCells count="34">
    <mergeCell ref="A1:E1"/>
    <mergeCell ref="B13:D13"/>
    <mergeCell ref="A2:D2"/>
    <mergeCell ref="B8:D8"/>
    <mergeCell ref="B9:D9"/>
    <mergeCell ref="B12:D12"/>
    <mergeCell ref="B10:D10"/>
    <mergeCell ref="B3:D3"/>
    <mergeCell ref="B4:D4"/>
    <mergeCell ref="B5:D5"/>
    <mergeCell ref="B7:D7"/>
    <mergeCell ref="B20:D20"/>
    <mergeCell ref="B35:D35"/>
    <mergeCell ref="B29:D29"/>
    <mergeCell ref="B30:D30"/>
    <mergeCell ref="B32:D32"/>
    <mergeCell ref="B27:D27"/>
    <mergeCell ref="B28:D28"/>
    <mergeCell ref="B14:D14"/>
    <mergeCell ref="B22:D22"/>
    <mergeCell ref="B38:D38"/>
    <mergeCell ref="B39:D39"/>
    <mergeCell ref="B33:D33"/>
    <mergeCell ref="B36:D36"/>
    <mergeCell ref="B37:D37"/>
    <mergeCell ref="B34:D34"/>
    <mergeCell ref="B15:D15"/>
    <mergeCell ref="B26:D26"/>
    <mergeCell ref="B16:D16"/>
    <mergeCell ref="B23:D23"/>
    <mergeCell ref="B21:D21"/>
    <mergeCell ref="B24:D24"/>
    <mergeCell ref="B18:D18"/>
    <mergeCell ref="B19:D1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1" workbookViewId="0">
      <selection activeCell="E39" sqref="E39"/>
    </sheetView>
  </sheetViews>
  <sheetFormatPr defaultRowHeight="15" x14ac:dyDescent="0.25"/>
  <cols>
    <col min="1" max="1" width="3.7109375" style="1" bestFit="1" customWidth="1"/>
    <col min="2" max="2" width="47.28515625" style="2" customWidth="1"/>
    <col min="3" max="3" width="13" style="3" customWidth="1"/>
    <col min="4" max="4" width="15.28515625" customWidth="1"/>
    <col min="5" max="5" width="17.5703125" customWidth="1"/>
    <col min="6" max="6" width="11.28515625" customWidth="1"/>
    <col min="7" max="7" width="11" hidden="1" customWidth="1"/>
    <col min="8" max="8" width="10" hidden="1" customWidth="1"/>
  </cols>
  <sheetData>
    <row r="1" spans="1:8" ht="36" customHeight="1" x14ac:dyDescent="0.25">
      <c r="A1" s="87" t="s">
        <v>41</v>
      </c>
      <c r="B1" s="87"/>
      <c r="C1" s="87"/>
      <c r="D1" s="87"/>
      <c r="E1" s="87"/>
    </row>
    <row r="2" spans="1:8" ht="15.75" customHeight="1" x14ac:dyDescent="0.25">
      <c r="A2" s="88"/>
      <c r="B2" s="88"/>
      <c r="C2" s="88"/>
      <c r="D2" s="88"/>
      <c r="E2" s="81"/>
    </row>
    <row r="3" spans="1:8" ht="14.65" customHeight="1" x14ac:dyDescent="0.25">
      <c r="A3" s="79">
        <v>1</v>
      </c>
      <c r="B3" s="96" t="s">
        <v>159</v>
      </c>
      <c r="C3" s="97"/>
      <c r="D3" s="98"/>
      <c r="E3" s="80">
        <f>G3+H3</f>
        <v>8401931.2599999998</v>
      </c>
      <c r="G3">
        <v>7845549.6699999999</v>
      </c>
      <c r="H3">
        <v>556381.59</v>
      </c>
    </row>
    <row r="4" spans="1:8" ht="14.65" customHeight="1" x14ac:dyDescent="0.25">
      <c r="A4" s="79">
        <v>2</v>
      </c>
      <c r="B4" s="96" t="s">
        <v>160</v>
      </c>
      <c r="C4" s="97"/>
      <c r="D4" s="98"/>
      <c r="E4" s="80">
        <f t="shared" ref="E4" si="0">G4+H4</f>
        <v>8252914.5899999999</v>
      </c>
      <c r="G4">
        <v>7671749.3899999997</v>
      </c>
      <c r="H4">
        <v>581165.19999999995</v>
      </c>
    </row>
    <row r="5" spans="1:8" ht="14.65" customHeight="1" x14ac:dyDescent="0.25">
      <c r="A5" s="79">
        <v>3</v>
      </c>
      <c r="B5" s="96" t="s">
        <v>161</v>
      </c>
      <c r="C5" s="97"/>
      <c r="D5" s="98"/>
      <c r="E5" s="80">
        <f>G5+H5</f>
        <v>1153322.9200000006</v>
      </c>
      <c r="G5">
        <v>1102966.6000000006</v>
      </c>
      <c r="H5">
        <v>50356.32</v>
      </c>
    </row>
    <row r="6" spans="1:8" ht="15.75" thickBot="1" x14ac:dyDescent="0.3">
      <c r="A6" s="4"/>
      <c r="B6" s="6"/>
      <c r="C6" s="7"/>
      <c r="D6" s="6"/>
      <c r="E6" s="7"/>
    </row>
    <row r="7" spans="1:8" ht="26.25" thickBot="1" x14ac:dyDescent="0.3">
      <c r="A7" s="27" t="s">
        <v>0</v>
      </c>
      <c r="B7" s="89" t="s">
        <v>4</v>
      </c>
      <c r="C7" s="89"/>
      <c r="D7" s="89"/>
      <c r="E7" s="20" t="s">
        <v>158</v>
      </c>
    </row>
    <row r="8" spans="1:8" ht="41.65" customHeight="1" thickBot="1" x14ac:dyDescent="0.3">
      <c r="A8" s="5">
        <v>1</v>
      </c>
      <c r="B8" s="93" t="s">
        <v>5</v>
      </c>
      <c r="C8" s="94"/>
      <c r="D8" s="95"/>
      <c r="E8" s="10">
        <v>521209.43</v>
      </c>
    </row>
    <row r="9" spans="1:8" ht="41.65" customHeight="1" thickBot="1" x14ac:dyDescent="0.3">
      <c r="A9" s="5">
        <v>2</v>
      </c>
      <c r="B9" s="125" t="s">
        <v>6</v>
      </c>
      <c r="C9" s="126"/>
      <c r="D9" s="127"/>
      <c r="E9" s="8">
        <v>428393.65</v>
      </c>
    </row>
    <row r="10" spans="1:8" ht="41.65" customHeight="1" x14ac:dyDescent="0.25">
      <c r="A10" s="22">
        <v>3</v>
      </c>
      <c r="B10" s="90" t="s">
        <v>7</v>
      </c>
      <c r="C10" s="91"/>
      <c r="D10" s="92"/>
      <c r="E10" s="28">
        <v>2314866.2200000002</v>
      </c>
    </row>
    <row r="11" spans="1:8" x14ac:dyDescent="0.25">
      <c r="A11" s="23"/>
      <c r="B11" s="29" t="s">
        <v>8</v>
      </c>
      <c r="C11" s="30"/>
      <c r="D11" s="31"/>
      <c r="E11" s="32">
        <f>SUM(E12:E15)</f>
        <v>2242229.3500000006</v>
      </c>
    </row>
    <row r="12" spans="1:8" x14ac:dyDescent="0.25">
      <c r="A12" s="33"/>
      <c r="B12" s="70" t="s">
        <v>26</v>
      </c>
      <c r="C12" s="71"/>
      <c r="D12" s="72"/>
      <c r="E12" s="21">
        <v>2037769.22</v>
      </c>
    </row>
    <row r="13" spans="1:8" x14ac:dyDescent="0.25">
      <c r="A13" s="33"/>
      <c r="B13" s="70" t="s">
        <v>109</v>
      </c>
      <c r="C13" s="71"/>
      <c r="D13" s="72"/>
      <c r="E13" s="21">
        <v>124946.23</v>
      </c>
    </row>
    <row r="14" spans="1:8" x14ac:dyDescent="0.25">
      <c r="A14" s="33"/>
      <c r="B14" s="128" t="s">
        <v>123</v>
      </c>
      <c r="C14" s="145"/>
      <c r="D14" s="146"/>
      <c r="E14" s="21">
        <v>71670.429999999993</v>
      </c>
    </row>
    <row r="15" spans="1:8" ht="15.75" thickBot="1" x14ac:dyDescent="0.3">
      <c r="A15" s="35"/>
      <c r="B15" s="139" t="s">
        <v>89</v>
      </c>
      <c r="C15" s="140"/>
      <c r="D15" s="141"/>
      <c r="E15" s="47">
        <v>7843.47</v>
      </c>
    </row>
    <row r="16" spans="1:8" ht="41.65" customHeight="1" x14ac:dyDescent="0.25">
      <c r="A16" s="25">
        <v>4</v>
      </c>
      <c r="B16" s="90" t="s">
        <v>9</v>
      </c>
      <c r="C16" s="91"/>
      <c r="D16" s="92"/>
      <c r="E16" s="28">
        <f>1025685.45+78535.36</f>
        <v>1104220.81</v>
      </c>
    </row>
    <row r="17" spans="1:5" x14ac:dyDescent="0.25">
      <c r="A17" s="23"/>
      <c r="B17" s="29" t="s">
        <v>8</v>
      </c>
      <c r="C17" s="30"/>
      <c r="D17" s="31"/>
      <c r="E17" s="32"/>
    </row>
    <row r="18" spans="1:5" x14ac:dyDescent="0.25">
      <c r="A18" s="33"/>
      <c r="B18" s="128"/>
      <c r="C18" s="129"/>
      <c r="D18" s="130"/>
      <c r="E18" s="21"/>
    </row>
    <row r="19" spans="1:5" x14ac:dyDescent="0.25">
      <c r="A19" s="33"/>
      <c r="B19" s="134"/>
      <c r="C19" s="135"/>
      <c r="D19" s="136"/>
      <c r="E19" s="21"/>
    </row>
    <row r="20" spans="1:5" x14ac:dyDescent="0.25">
      <c r="A20" s="33"/>
      <c r="B20" s="131"/>
      <c r="C20" s="132"/>
      <c r="D20" s="133"/>
      <c r="E20" s="34"/>
    </row>
    <row r="21" spans="1:5" ht="15.75" thickBot="1" x14ac:dyDescent="0.3">
      <c r="A21" s="37"/>
      <c r="B21" s="119"/>
      <c r="C21" s="120"/>
      <c r="D21" s="121"/>
      <c r="E21" s="18"/>
    </row>
    <row r="22" spans="1:5" ht="15.75" thickBot="1" x14ac:dyDescent="0.3">
      <c r="A22" s="5">
        <v>5</v>
      </c>
      <c r="B22" s="118" t="s">
        <v>10</v>
      </c>
      <c r="C22" s="118"/>
      <c r="D22" s="118"/>
      <c r="E22" s="17">
        <v>0</v>
      </c>
    </row>
    <row r="23" spans="1:5" ht="27.6" customHeight="1" thickBot="1" x14ac:dyDescent="0.3">
      <c r="A23" s="24">
        <v>6</v>
      </c>
      <c r="B23" s="105" t="s">
        <v>11</v>
      </c>
      <c r="C23" s="106"/>
      <c r="D23" s="107"/>
      <c r="E23" s="38">
        <v>23400</v>
      </c>
    </row>
    <row r="24" spans="1:5" ht="14.65" customHeight="1" x14ac:dyDescent="0.25">
      <c r="A24" s="22">
        <v>7</v>
      </c>
      <c r="B24" s="111" t="s">
        <v>12</v>
      </c>
      <c r="C24" s="112"/>
      <c r="D24" s="113"/>
      <c r="E24" s="39">
        <f>SUM(E26:E29)</f>
        <v>596728.32000000007</v>
      </c>
    </row>
    <row r="25" spans="1:5" x14ac:dyDescent="0.25">
      <c r="A25" s="23"/>
      <c r="B25" s="40" t="s">
        <v>13</v>
      </c>
      <c r="C25" s="14"/>
      <c r="D25" s="15"/>
      <c r="E25" s="41"/>
    </row>
    <row r="26" spans="1:5" ht="14.65" customHeight="1" x14ac:dyDescent="0.25">
      <c r="A26" s="33"/>
      <c r="B26" s="108" t="s">
        <v>14</v>
      </c>
      <c r="C26" s="108"/>
      <c r="D26" s="108"/>
      <c r="E26" s="13">
        <v>567688.14</v>
      </c>
    </row>
    <row r="27" spans="1:5" x14ac:dyDescent="0.25">
      <c r="A27" s="42"/>
      <c r="B27" s="108" t="s">
        <v>15</v>
      </c>
      <c r="C27" s="108"/>
      <c r="D27" s="108"/>
      <c r="E27" s="13">
        <v>28707.4</v>
      </c>
    </row>
    <row r="28" spans="1:5" ht="14.65" customHeight="1" x14ac:dyDescent="0.25">
      <c r="A28" s="26"/>
      <c r="B28" s="114" t="s">
        <v>16</v>
      </c>
      <c r="C28" s="115"/>
      <c r="D28" s="116"/>
      <c r="E28" s="13">
        <v>332.78</v>
      </c>
    </row>
    <row r="29" spans="1:5" ht="15.75" thickBot="1" x14ac:dyDescent="0.3">
      <c r="A29" s="43"/>
      <c r="B29" s="109" t="s">
        <v>17</v>
      </c>
      <c r="C29" s="109"/>
      <c r="D29" s="109"/>
      <c r="E29" s="16">
        <v>0</v>
      </c>
    </row>
    <row r="30" spans="1:5" ht="27" customHeight="1" x14ac:dyDescent="0.25">
      <c r="A30" s="22">
        <v>8</v>
      </c>
      <c r="B30" s="90" t="s">
        <v>18</v>
      </c>
      <c r="C30" s="91"/>
      <c r="D30" s="92"/>
      <c r="E30" s="39">
        <f>SUM(E32:E33)</f>
        <v>43444.2</v>
      </c>
    </row>
    <row r="31" spans="1:5" x14ac:dyDescent="0.25">
      <c r="A31" s="23"/>
      <c r="B31" s="40" t="s">
        <v>13</v>
      </c>
      <c r="C31" s="11"/>
      <c r="D31" s="12"/>
      <c r="E31" s="41"/>
    </row>
    <row r="32" spans="1:5" x14ac:dyDescent="0.25">
      <c r="A32" s="23"/>
      <c r="B32" s="110" t="s">
        <v>19</v>
      </c>
      <c r="C32" s="110"/>
      <c r="D32" s="110"/>
      <c r="E32" s="13">
        <v>8464.2000000000007</v>
      </c>
    </row>
    <row r="33" spans="1:6" ht="15.75" thickBot="1" x14ac:dyDescent="0.3">
      <c r="A33" s="24"/>
      <c r="B33" s="117" t="s">
        <v>20</v>
      </c>
      <c r="C33" s="117"/>
      <c r="D33" s="117"/>
      <c r="E33" s="16">
        <v>34980</v>
      </c>
    </row>
    <row r="34" spans="1:6" ht="14.65" customHeight="1" thickBot="1" x14ac:dyDescent="0.3">
      <c r="A34" s="9">
        <v>9</v>
      </c>
      <c r="B34" s="99" t="s">
        <v>1</v>
      </c>
      <c r="C34" s="100"/>
      <c r="D34" s="101"/>
      <c r="E34" s="17">
        <v>105412.8</v>
      </c>
    </row>
    <row r="35" spans="1:6" ht="15.75" thickBot="1" x14ac:dyDescent="0.3">
      <c r="A35" s="9">
        <v>10</v>
      </c>
      <c r="B35" s="99" t="s">
        <v>2</v>
      </c>
      <c r="C35" s="100"/>
      <c r="D35" s="101"/>
      <c r="E35" s="17">
        <v>47346</v>
      </c>
    </row>
    <row r="36" spans="1:6" ht="15.75" thickBot="1" x14ac:dyDescent="0.3">
      <c r="A36" s="9">
        <v>11</v>
      </c>
      <c r="B36" s="99" t="s">
        <v>3</v>
      </c>
      <c r="C36" s="100"/>
      <c r="D36" s="101"/>
      <c r="E36" s="17">
        <v>347514.05</v>
      </c>
    </row>
    <row r="37" spans="1:6" ht="15.75" thickBot="1" x14ac:dyDescent="0.3">
      <c r="A37" s="9">
        <v>12</v>
      </c>
      <c r="B37" s="99" t="s">
        <v>21</v>
      </c>
      <c r="C37" s="100"/>
      <c r="D37" s="101"/>
      <c r="E37" s="17">
        <v>141908.14000000001</v>
      </c>
    </row>
    <row r="38" spans="1:6" ht="15.75" thickBot="1" x14ac:dyDescent="0.3">
      <c r="A38" s="9">
        <v>13</v>
      </c>
      <c r="B38" s="99" t="s">
        <v>22</v>
      </c>
      <c r="C38" s="100"/>
      <c r="D38" s="101"/>
      <c r="E38" s="17">
        <v>301568.64000000001</v>
      </c>
    </row>
    <row r="39" spans="1:6" ht="27.6" customHeight="1" thickBot="1" x14ac:dyDescent="0.3">
      <c r="A39" s="5">
        <v>14</v>
      </c>
      <c r="B39" s="102" t="s">
        <v>163</v>
      </c>
      <c r="C39" s="103"/>
      <c r="D39" s="104"/>
      <c r="E39" s="19">
        <f>1042767.28+1281555.87</f>
        <v>2324323.1500000004</v>
      </c>
      <c r="F39" s="46"/>
    </row>
    <row r="40" spans="1:6" ht="15.75" thickBot="1" x14ac:dyDescent="0.3">
      <c r="A40" s="9">
        <v>15</v>
      </c>
      <c r="B40" s="64" t="s">
        <v>30</v>
      </c>
      <c r="C40" s="65"/>
      <c r="D40" s="65"/>
      <c r="E40" s="66">
        <v>50074.54</v>
      </c>
      <c r="F40" s="46"/>
    </row>
    <row r="41" spans="1:6" ht="15.75" thickBot="1" x14ac:dyDescent="0.3">
      <c r="A41" s="5">
        <v>16</v>
      </c>
      <c r="B41" s="44" t="s">
        <v>24</v>
      </c>
      <c r="C41" s="45"/>
      <c r="D41" s="45"/>
      <c r="E41" s="8">
        <f>SUM(E39+E38+E37+E36+E35+E34+E30+E24+E23+E22+E16+E10+E9+E8+E40)</f>
        <v>8350409.950000002</v>
      </c>
    </row>
  </sheetData>
  <mergeCells count="32">
    <mergeCell ref="B38:D38"/>
    <mergeCell ref="B8:D8"/>
    <mergeCell ref="B9:D9"/>
    <mergeCell ref="B10:D10"/>
    <mergeCell ref="B15:D15"/>
    <mergeCell ref="B18:D18"/>
    <mergeCell ref="B37:D37"/>
    <mergeCell ref="B29:D29"/>
    <mergeCell ref="B33:D33"/>
    <mergeCell ref="B35:D35"/>
    <mergeCell ref="B14:D14"/>
    <mergeCell ref="B7:D7"/>
    <mergeCell ref="B39:D39"/>
    <mergeCell ref="B28:D28"/>
    <mergeCell ref="B32:D32"/>
    <mergeCell ref="B22:D22"/>
    <mergeCell ref="B16:D16"/>
    <mergeCell ref="B24:D24"/>
    <mergeCell ref="B26:D26"/>
    <mergeCell ref="B27:D27"/>
    <mergeCell ref="B19:D19"/>
    <mergeCell ref="B20:D20"/>
    <mergeCell ref="B21:D21"/>
    <mergeCell ref="B23:D23"/>
    <mergeCell ref="B30:D30"/>
    <mergeCell ref="B34:D34"/>
    <mergeCell ref="B36:D36"/>
    <mergeCell ref="A1:E1"/>
    <mergeCell ref="A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51</vt:i4>
      </vt:variant>
    </vt:vector>
  </HeadingPairs>
  <TitlesOfParts>
    <vt:vector size="51" baseType="lpstr">
      <vt:lpstr>Мира9</vt:lpstr>
      <vt:lpstr>Мира 11</vt:lpstr>
      <vt:lpstr>Мира 11а</vt:lpstr>
      <vt:lpstr>Мира 13</vt:lpstr>
      <vt:lpstr>Мира 15</vt:lpstr>
      <vt:lpstr>Мира 15а</vt:lpstr>
      <vt:lpstr>Мира 17</vt:lpstr>
      <vt:lpstr>Мира 17а</vt:lpstr>
      <vt:lpstr>Мира 18</vt:lpstr>
      <vt:lpstr>Мира 20</vt:lpstr>
      <vt:lpstr>Мира 20а</vt:lpstr>
      <vt:lpstr>Мира 22</vt:lpstr>
      <vt:lpstr>Мира 22а</vt:lpstr>
      <vt:lpstr>Мира 22в</vt:lpstr>
      <vt:lpstr>Мира 24а</vt:lpstr>
      <vt:lpstr>Мира 24б</vt:lpstr>
      <vt:lpstr>Мира 26</vt:lpstr>
      <vt:lpstr>Мира26а</vt:lpstr>
      <vt:lpstr>Мира28</vt:lpstr>
      <vt:lpstr>Мира28а</vt:lpstr>
      <vt:lpstr>Мира30а</vt:lpstr>
      <vt:lpstr>Мира30б</vt:lpstr>
      <vt:lpstr>Мира30в</vt:lpstr>
      <vt:lpstr>Николаева58</vt:lpstr>
      <vt:lpstr>Островск25</vt:lpstr>
      <vt:lpstr>Островск29а</vt:lpstr>
      <vt:lpstr>Пионерская12</vt:lpstr>
      <vt:lpstr>Пионерская12а</vt:lpstr>
      <vt:lpstr>Пионерская14</vt:lpstr>
      <vt:lpstr>Пионерская16</vt:lpstr>
      <vt:lpstr>Пионерская18</vt:lpstr>
      <vt:lpstr>Победы15к1</vt:lpstr>
      <vt:lpstr>Победы15к2</vt:lpstr>
      <vt:lpstr>Победы15к3</vt:lpstr>
      <vt:lpstr>Победы17к1</vt:lpstr>
      <vt:lpstr>Тевосяна16а</vt:lpstr>
      <vt:lpstr>Тевосяна16б</vt:lpstr>
      <vt:lpstr>Тевосяна18а</vt:lpstr>
      <vt:lpstr>Тевосяна21</vt:lpstr>
      <vt:lpstr>Тевосяна 22а</vt:lpstr>
      <vt:lpstr>Тевосяна24а</vt:lpstr>
      <vt:lpstr>Тевосяна24в</vt:lpstr>
      <vt:lpstr>Тевосяна26</vt:lpstr>
      <vt:lpstr>Тевосяна28</vt:lpstr>
      <vt:lpstr>Тевосяна30</vt:lpstr>
      <vt:lpstr>Тевосяна34</vt:lpstr>
      <vt:lpstr>Черныш62</vt:lpstr>
      <vt:lpstr>Черныш65</vt:lpstr>
      <vt:lpstr>Черныш65а</vt:lpstr>
      <vt:lpstr>Западная 1</vt:lpstr>
      <vt:lpstr>Западная 1А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2023-03-27T10:39:30Z</dcterms:modified>
</cp:coreProperties>
</file>